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kise.sharepoint.com/sites/GRP_Uppdragsutbildning/Delade dokument/Gemensamma mappar (gamla G)/Kursadmin/UF683 Nadja/4898 SK-kurser 2026/"/>
    </mc:Choice>
  </mc:AlternateContent>
  <xr:revisionPtr revIDLastSave="1" documentId="8_{17976353-655A-4DFA-80E2-FA89B841AA6A}" xr6:coauthVersionLast="47" xr6:coauthVersionMax="47" xr10:uidLastSave="{5F50D02D-7B01-4A06-BAA1-D1766460CB8C}"/>
  <bookViews>
    <workbookView xWindow="-110" yWindow="-110" windowWidth="19420" windowHeight="11500" activeTab="2" xr2:uid="{00000000-000D-0000-FFFF-FFFF00000000}"/>
  </bookViews>
  <sheets>
    <sheet name="Uppdragsutbildning" sheetId="11" r:id="rId1"/>
    <sheet name="Uppdragsutb Ekonomi total" sheetId="18" r:id="rId2"/>
    <sheet name="Tabeller" sheetId="17" r:id="rId3"/>
    <sheet name="Budget för inläsning UU &amp; Inst" sheetId="6" r:id="rId4"/>
  </sheets>
  <externalReferences>
    <externalReference r:id="rId5"/>
  </externalReferences>
  <definedNames>
    <definedName name="Print_Area" localSheetId="0">Uppdragsutbildning!$A$16:$O$165</definedName>
    <definedName name="TIMKOSTNAD">#REF!</definedName>
    <definedName name="UppräkningINDI">[1]Tabeller!$E$1:$E$11</definedName>
    <definedName name="Uppstartsår">#REF!</definedName>
    <definedName name="_xlnm.Print_Area" localSheetId="3">'Budget för inläsning UU &amp; Inst'!$C$1:$M$95</definedName>
    <definedName name="_xlnm.Print_Area" localSheetId="1">'Uppdragsutb Ekonomi total'!$A$1:$H$45</definedName>
    <definedName name="_xlnm.Print_Area" localSheetId="0">Uppdragsutbildning!$D$1:$L$95,Uppdragsutbildning!$D$97:$L$164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6" l="1"/>
  <c r="I17" i="6"/>
  <c r="G17" i="6"/>
  <c r="K108" i="11" l="1"/>
  <c r="K45" i="11"/>
  <c r="K63" i="6"/>
  <c r="I63" i="6"/>
  <c r="H63" i="6"/>
  <c r="G63" i="6"/>
  <c r="F63" i="6" s="1"/>
  <c r="K64" i="6"/>
  <c r="I64" i="6"/>
  <c r="H64" i="6"/>
  <c r="G64" i="6"/>
  <c r="K53" i="11"/>
  <c r="I56" i="11"/>
  <c r="J16" i="6"/>
  <c r="D63" i="6" l="1"/>
  <c r="I67" i="6"/>
  <c r="I66" i="6"/>
  <c r="I65" i="6"/>
  <c r="I62" i="6"/>
  <c r="I18" i="6"/>
  <c r="I16" i="6"/>
  <c r="I15" i="6"/>
  <c r="I14" i="6"/>
  <c r="L94" i="6"/>
  <c r="L93" i="6"/>
  <c r="L92" i="6"/>
  <c r="L91" i="6"/>
  <c r="L90" i="6"/>
  <c r="L89" i="6"/>
  <c r="L88" i="6"/>
  <c r="L87" i="6"/>
  <c r="L86" i="6"/>
  <c r="L85" i="6"/>
  <c r="L84" i="6"/>
  <c r="L83" i="6"/>
  <c r="L82" i="6"/>
  <c r="L81" i="6"/>
  <c r="L80" i="6"/>
  <c r="L79" i="6"/>
  <c r="L78" i="6"/>
  <c r="L77" i="6"/>
  <c r="L76" i="6"/>
  <c r="L75" i="6"/>
  <c r="K94" i="6"/>
  <c r="K93" i="6"/>
  <c r="K92" i="6"/>
  <c r="K91" i="6"/>
  <c r="K90" i="6"/>
  <c r="K89" i="6"/>
  <c r="K88" i="6"/>
  <c r="K87" i="6"/>
  <c r="K86" i="6"/>
  <c r="K85" i="6"/>
  <c r="K84" i="6"/>
  <c r="K83" i="6"/>
  <c r="K82" i="6"/>
  <c r="K81" i="6"/>
  <c r="K80" i="6"/>
  <c r="K79" i="6"/>
  <c r="J94" i="6"/>
  <c r="J93" i="6"/>
  <c r="J92" i="6"/>
  <c r="J91" i="6"/>
  <c r="J90" i="6"/>
  <c r="J89" i="6"/>
  <c r="J88" i="6"/>
  <c r="J87" i="6"/>
  <c r="J86" i="6"/>
  <c r="J85" i="6"/>
  <c r="J84" i="6"/>
  <c r="J83" i="6"/>
  <c r="J82" i="6"/>
  <c r="J81" i="6"/>
  <c r="J80" i="6"/>
  <c r="J79" i="6"/>
  <c r="J78" i="6"/>
  <c r="J77" i="6"/>
  <c r="J76" i="6"/>
  <c r="J75" i="6"/>
  <c r="I94" i="6"/>
  <c r="I93" i="6"/>
  <c r="I92" i="6"/>
  <c r="I91" i="6"/>
  <c r="I90" i="6"/>
  <c r="I89" i="6"/>
  <c r="I88" i="6"/>
  <c r="I87" i="6"/>
  <c r="I86" i="6"/>
  <c r="I85" i="6"/>
  <c r="I84" i="6"/>
  <c r="I83" i="6"/>
  <c r="I82" i="6"/>
  <c r="I81" i="6"/>
  <c r="I80" i="6"/>
  <c r="I79" i="6"/>
  <c r="I78" i="6"/>
  <c r="I77" i="6"/>
  <c r="I76" i="6"/>
  <c r="I75" i="6"/>
  <c r="H67" i="6"/>
  <c r="H66" i="6"/>
  <c r="H65" i="6"/>
  <c r="H62" i="6"/>
  <c r="K67" i="6"/>
  <c r="K66" i="6"/>
  <c r="K65" i="6"/>
  <c r="K62" i="6"/>
  <c r="H18" i="6"/>
  <c r="H16" i="6"/>
  <c r="H15" i="6"/>
  <c r="H14" i="6"/>
  <c r="K18" i="6"/>
  <c r="K16" i="6"/>
  <c r="K15" i="6"/>
  <c r="K14" i="6"/>
  <c r="K45" i="6"/>
  <c r="K44" i="6"/>
  <c r="K43" i="6"/>
  <c r="K42" i="6"/>
  <c r="K41" i="6"/>
  <c r="K40" i="6"/>
  <c r="K39" i="6"/>
  <c r="K38" i="6"/>
  <c r="K37" i="6"/>
  <c r="K36" i="6"/>
  <c r="K35" i="6"/>
  <c r="K34" i="6"/>
  <c r="K33" i="6"/>
  <c r="K32" i="6"/>
  <c r="K31" i="6"/>
  <c r="K30" i="6"/>
  <c r="K28" i="6"/>
  <c r="L45" i="6"/>
  <c r="L44" i="6"/>
  <c r="L43" i="6"/>
  <c r="L42" i="6"/>
  <c r="L41" i="6"/>
  <c r="L40" i="6"/>
  <c r="L39" i="6"/>
  <c r="L38" i="6"/>
  <c r="L37" i="6"/>
  <c r="L36" i="6"/>
  <c r="L35" i="6"/>
  <c r="L34" i="6"/>
  <c r="L33" i="6"/>
  <c r="L32" i="6"/>
  <c r="L31" i="6"/>
  <c r="L30" i="6"/>
  <c r="L29" i="6"/>
  <c r="L28" i="6"/>
  <c r="L27" i="6"/>
  <c r="L26" i="6"/>
  <c r="J45" i="6"/>
  <c r="J44" i="6"/>
  <c r="J43" i="6"/>
  <c r="J42" i="6"/>
  <c r="J41" i="6"/>
  <c r="J40" i="6"/>
  <c r="J39" i="6"/>
  <c r="J38" i="6"/>
  <c r="J37" i="6"/>
  <c r="J36" i="6"/>
  <c r="J35" i="6"/>
  <c r="J34" i="6"/>
  <c r="J33" i="6"/>
  <c r="J32" i="6"/>
  <c r="J31" i="6"/>
  <c r="J30" i="6"/>
  <c r="J29" i="6"/>
  <c r="J28" i="6"/>
  <c r="J27" i="6"/>
  <c r="J26" i="6"/>
  <c r="I45" i="6"/>
  <c r="I44" i="6"/>
  <c r="I43" i="6"/>
  <c r="I42" i="6"/>
  <c r="I41" i="6"/>
  <c r="I40" i="6"/>
  <c r="I39" i="6"/>
  <c r="I38" i="6"/>
  <c r="I37" i="6"/>
  <c r="I36" i="6"/>
  <c r="I35" i="6"/>
  <c r="I34" i="6"/>
  <c r="I33" i="6"/>
  <c r="I32" i="6"/>
  <c r="I31" i="6"/>
  <c r="I30" i="6"/>
  <c r="I29" i="6"/>
  <c r="I28" i="6"/>
  <c r="I27" i="6"/>
  <c r="I26" i="6"/>
  <c r="J60" i="11" l="1"/>
  <c r="J132" i="11"/>
  <c r="H45" i="6" l="1"/>
  <c r="G45" i="6"/>
  <c r="H44" i="6"/>
  <c r="G44" i="6"/>
  <c r="H43" i="6"/>
  <c r="G43" i="6"/>
  <c r="H42" i="6"/>
  <c r="G42" i="6"/>
  <c r="H41" i="6"/>
  <c r="G41" i="6"/>
  <c r="H40" i="6"/>
  <c r="G40" i="6"/>
  <c r="H39" i="6"/>
  <c r="G39" i="6"/>
  <c r="H38" i="6"/>
  <c r="G38" i="6"/>
  <c r="H37" i="6"/>
  <c r="G37" i="6"/>
  <c r="H36" i="6"/>
  <c r="G36" i="6"/>
  <c r="H35" i="6"/>
  <c r="G35" i="6"/>
  <c r="H34" i="6"/>
  <c r="G34" i="6"/>
  <c r="H33" i="6"/>
  <c r="G33" i="6"/>
  <c r="H32" i="6"/>
  <c r="G32" i="6"/>
  <c r="H31" i="6"/>
  <c r="G31" i="6"/>
  <c r="H30" i="6"/>
  <c r="G30" i="6"/>
  <c r="H29" i="6"/>
  <c r="G29" i="6"/>
  <c r="H28" i="6"/>
  <c r="G28" i="6"/>
  <c r="H27" i="6"/>
  <c r="G27" i="6"/>
  <c r="H26" i="6"/>
  <c r="G26" i="6"/>
  <c r="H94" i="6"/>
  <c r="G94" i="6"/>
  <c r="H93" i="6"/>
  <c r="G93" i="6"/>
  <c r="H92" i="6"/>
  <c r="G92" i="6"/>
  <c r="H91" i="6"/>
  <c r="G91" i="6"/>
  <c r="H90" i="6"/>
  <c r="G90" i="6"/>
  <c r="H89" i="6"/>
  <c r="G89" i="6"/>
  <c r="H88" i="6"/>
  <c r="G88" i="6"/>
  <c r="H87" i="6"/>
  <c r="G87" i="6"/>
  <c r="H86" i="6"/>
  <c r="G86" i="6"/>
  <c r="H85" i="6"/>
  <c r="G85" i="6"/>
  <c r="H84" i="6"/>
  <c r="G84" i="6"/>
  <c r="H83" i="6"/>
  <c r="G83" i="6"/>
  <c r="H82" i="6"/>
  <c r="G82" i="6"/>
  <c r="H81" i="6"/>
  <c r="G81" i="6"/>
  <c r="H80" i="6"/>
  <c r="G80" i="6"/>
  <c r="H79" i="6"/>
  <c r="G79" i="6"/>
  <c r="H78" i="6"/>
  <c r="G78" i="6"/>
  <c r="H77" i="6"/>
  <c r="G77" i="6"/>
  <c r="H76" i="6"/>
  <c r="G76" i="6"/>
  <c r="H75" i="6"/>
  <c r="G75" i="6"/>
  <c r="G18" i="6"/>
  <c r="G16" i="6"/>
  <c r="G15" i="6"/>
  <c r="G14" i="6"/>
  <c r="G67" i="6"/>
  <c r="G66" i="6"/>
  <c r="G65" i="6"/>
  <c r="G62" i="6"/>
  <c r="K125" i="11"/>
  <c r="K124" i="11"/>
  <c r="K113" i="11"/>
  <c r="K112" i="11"/>
  <c r="K52" i="11"/>
  <c r="K51" i="11"/>
  <c r="K50" i="11"/>
  <c r="K49" i="11"/>
  <c r="K48" i="11"/>
  <c r="K47" i="11"/>
  <c r="K46" i="11"/>
  <c r="G11" i="18"/>
  <c r="G16" i="18"/>
  <c r="G12" i="18"/>
  <c r="F187" i="11"/>
  <c r="I108" i="11"/>
  <c r="K77" i="11"/>
  <c r="K90" i="11"/>
  <c r="J3" i="17"/>
  <c r="J4" i="17" s="1"/>
  <c r="J5" i="17" s="1"/>
  <c r="J6" i="17" s="1"/>
  <c r="J7" i="17" s="1"/>
  <c r="J8" i="17" s="1"/>
  <c r="J9" i="17" s="1"/>
  <c r="J10" i="17" s="1"/>
  <c r="J11" i="17" s="1"/>
  <c r="J12" i="17" s="1"/>
  <c r="J13" i="17" s="1"/>
  <c r="J14" i="17" s="1"/>
  <c r="J15" i="17" s="1"/>
  <c r="J16" i="17" s="1"/>
  <c r="J17" i="17" s="1"/>
  <c r="J18" i="17" s="1"/>
  <c r="J19" i="17" s="1"/>
  <c r="J20" i="17" s="1"/>
  <c r="H3" i="17"/>
  <c r="H4" i="17" s="1"/>
  <c r="H5" i="17" s="1"/>
  <c r="H6" i="17" s="1"/>
  <c r="H7" i="17" s="1"/>
  <c r="H8" i="17" s="1"/>
  <c r="H9" i="17" s="1"/>
  <c r="H10" i="17" s="1"/>
  <c r="H11" i="17" s="1"/>
  <c r="H12" i="17" s="1"/>
  <c r="G14" i="18"/>
  <c r="C1" i="17"/>
  <c r="E1" i="17"/>
  <c r="J120" i="11" s="1"/>
  <c r="K120" i="11" s="1"/>
  <c r="I128" i="11"/>
  <c r="J121" i="11"/>
  <c r="K121" i="11" s="1"/>
  <c r="G183" i="11"/>
  <c r="H182" i="11"/>
  <c r="H181" i="11"/>
  <c r="H180" i="11"/>
  <c r="H178" i="11"/>
  <c r="H177" i="11"/>
  <c r="G176" i="11"/>
  <c r="G179" i="11" s="1"/>
  <c r="H175" i="11"/>
  <c r="H174" i="11"/>
  <c r="H24" i="18" l="1"/>
  <c r="H30" i="18" s="1"/>
  <c r="F62" i="6"/>
  <c r="D62" i="6"/>
  <c r="E62" i="6" s="1"/>
  <c r="F14" i="6"/>
  <c r="D14" i="6"/>
  <c r="E14" i="6" s="1"/>
  <c r="K29" i="6"/>
  <c r="J18" i="6"/>
  <c r="K92" i="11"/>
  <c r="H183" i="11"/>
  <c r="K56" i="11"/>
  <c r="K62" i="11" s="1"/>
  <c r="H176" i="11"/>
  <c r="H179" i="11" s="1"/>
  <c r="G184" i="11"/>
  <c r="K107" i="11"/>
  <c r="K115" i="11" s="1"/>
  <c r="K128" i="11"/>
  <c r="K135" i="11" s="1"/>
  <c r="H184" i="11" l="1"/>
  <c r="J14" i="6"/>
  <c r="J63" i="6"/>
  <c r="J62" i="6"/>
  <c r="J15" i="6"/>
  <c r="K27" i="6"/>
  <c r="H187" i="11"/>
  <c r="K95" i="11"/>
  <c r="K146" i="11" l="1"/>
  <c r="J65" i="6"/>
  <c r="K76" i="6"/>
  <c r="J66" i="6"/>
  <c r="J67" i="6"/>
  <c r="K149" i="11"/>
  <c r="K77" i="6"/>
  <c r="K78" i="6"/>
  <c r="K26" i="6"/>
  <c r="H35" i="18"/>
  <c r="H36" i="18" l="1"/>
  <c r="J154" i="11"/>
  <c r="K75" i="6"/>
  <c r="J64" i="6" l="1"/>
  <c r="J17" i="6"/>
  <c r="H37" i="18"/>
  <c r="H42" i="18" s="1"/>
  <c r="H44" i="18" s="1"/>
</calcChain>
</file>

<file path=xl/sharedStrings.xml><?xml version="1.0" encoding="utf-8"?>
<sst xmlns="http://schemas.openxmlformats.org/spreadsheetml/2006/main" count="333" uniqueCount="241">
  <si>
    <t>Institutions kod</t>
  </si>
  <si>
    <t>Antal timmar</t>
  </si>
  <si>
    <t>GRUNDLÄGGANDE UPPGIFTER</t>
  </si>
  <si>
    <t>Semestertillägg</t>
  </si>
  <si>
    <t>Antal</t>
  </si>
  <si>
    <t>Summa Personalkostnader exkl. lönekostnadspålägg (LKP)</t>
  </si>
  <si>
    <t>A. Personalkostnader</t>
  </si>
  <si>
    <t>Signatur</t>
  </si>
  <si>
    <t>Namnförtydligande</t>
  </si>
  <si>
    <t>SUMMA KOSTNADER (EXKL MOMS)</t>
  </si>
  <si>
    <t>Inst</t>
  </si>
  <si>
    <t>Institution</t>
  </si>
  <si>
    <t>Arbetstid på årsbas</t>
  </si>
  <si>
    <t>Dagar</t>
  </si>
  <si>
    <t>Timmar totalt</t>
  </si>
  <si>
    <t>52 veckor x 40 tim (heltid)</t>
  </si>
  <si>
    <t>Betald tid</t>
  </si>
  <si>
    <t>- egen administration</t>
  </si>
  <si>
    <t>- egen utveckling etc</t>
  </si>
  <si>
    <t>- resor, sammankomster</t>
  </si>
  <si>
    <t>Summa indirekt tid</t>
  </si>
  <si>
    <t>kr/tim</t>
  </si>
  <si>
    <t>- betalda semesterdagar</t>
  </si>
  <si>
    <t>- övrig betald frånvaro</t>
  </si>
  <si>
    <t>Lokalkostnader</t>
  </si>
  <si>
    <t>DEBITERBAR TID (DIREKT TID)</t>
  </si>
  <si>
    <t>- 2 veckor helgdagar avgår</t>
  </si>
  <si>
    <t>Ange månadslön (hela kronor):</t>
  </si>
  <si>
    <t>Summa personalkostnad där lönekostnadspålägg (LKP) ingår</t>
  </si>
  <si>
    <t>B. Driftkostnader</t>
  </si>
  <si>
    <t>LKP Total</t>
  </si>
  <si>
    <t>Konto</t>
  </si>
  <si>
    <t>Proj</t>
  </si>
  <si>
    <t>Text</t>
  </si>
  <si>
    <t>Budget (BB)</t>
  </si>
  <si>
    <t>RR2</t>
  </si>
  <si>
    <t>Övriga driftskostnader</t>
  </si>
  <si>
    <t>Personalkostnader</t>
  </si>
  <si>
    <t>Beskrivning</t>
  </si>
  <si>
    <t>Intäkter av uppdrag</t>
  </si>
  <si>
    <t>STANDARDTID</t>
  </si>
  <si>
    <t>Extern lärare med f-skatt (exkl. moms)</t>
  </si>
  <si>
    <t>Utrustning</t>
  </si>
  <si>
    <t>UPPDRAGSUTBILDNING och SK-KURSER - KALKYLMALL</t>
  </si>
  <si>
    <t>Utredningsarbete/Förstudie</t>
  </si>
  <si>
    <t>Offert/Upphandling</t>
  </si>
  <si>
    <t>Förhandling kund</t>
  </si>
  <si>
    <t>Juridisk bedömning</t>
  </si>
  <si>
    <t>Utökat budgetarbete - flera parter</t>
  </si>
  <si>
    <t>Beställning av kurslitteratur/Fika/lunch</t>
  </si>
  <si>
    <t>Bokning Lokaler, Resor, hotell mm.</t>
  </si>
  <si>
    <t>Produktion av kursmaterial och pärmar</t>
  </si>
  <si>
    <t>Marknadsföring/annonsering/Utskick</t>
  </si>
  <si>
    <t>Rekrytering av deltagare</t>
  </si>
  <si>
    <t>Webbutveckling</t>
  </si>
  <si>
    <t>Webbproduktion</t>
  </si>
  <si>
    <t>Kostnad / timme</t>
  </si>
  <si>
    <t>Kostnad / enhet</t>
  </si>
  <si>
    <t>Administrationsavgift för SK-kurs</t>
  </si>
  <si>
    <t>Administrationskostnad vid hp-kurser LADOK/SELMA (per kursplan)</t>
  </si>
  <si>
    <t>Kurslitteratur</t>
  </si>
  <si>
    <t>Teknik/Video/Lärobjekt</t>
  </si>
  <si>
    <t>Pärmar/mappar/block</t>
  </si>
  <si>
    <t>PROJEKTKOSTNADER - INSTITUTION</t>
  </si>
  <si>
    <t>KI:s Projektnummer:</t>
  </si>
  <si>
    <t>Planerat antal deltagare</t>
  </si>
  <si>
    <t>Intäkt öppen kurs</t>
  </si>
  <si>
    <t>Intäkt hel kurs - fast pris</t>
  </si>
  <si>
    <t xml:space="preserve">Summa intäkt </t>
  </si>
  <si>
    <t xml:space="preserve">Kostnader </t>
  </si>
  <si>
    <t>KI Uppdragsutbildning:</t>
  </si>
  <si>
    <t>Summa kostnader</t>
  </si>
  <si>
    <t>Resultat projekt</t>
  </si>
  <si>
    <t>SUMMA ERSÄTTNING INSTITUTION</t>
  </si>
  <si>
    <t>Kostnader undervisningslokal</t>
  </si>
  <si>
    <t>Utbildningslokal</t>
  </si>
  <si>
    <t>Marknadsföring/annonsering/utskick</t>
  </si>
  <si>
    <t>Välj kostandspost från rullista eller skriv in ett värde</t>
  </si>
  <si>
    <t>Pris</t>
  </si>
  <si>
    <t>Summa Övriga driftkostnader</t>
  </si>
  <si>
    <t>Summa Uppdragsutbildning - Personalkostnader</t>
  </si>
  <si>
    <t>Namn/Roll</t>
  </si>
  <si>
    <t>Summa Enhetsgemensamma kostnader</t>
  </si>
  <si>
    <t>Summa direkt personalkostnad där lönekostnadspålägg (LKP) ingår</t>
  </si>
  <si>
    <t>Lärarersättningar - beskrivning</t>
  </si>
  <si>
    <t>Hotell, Rese- och traktamentskostnader</t>
  </si>
  <si>
    <t>Summa direkta tjänster/material</t>
  </si>
  <si>
    <t>D. Direkt personal</t>
  </si>
  <si>
    <t>FULL KOSTNADSSPECIFIKATION</t>
  </si>
  <si>
    <t>DELSUMMA PROJEKTKOSTNADER - INSTITUTION</t>
  </si>
  <si>
    <t>DELSUMMA PROJEKTKOSTNADER - UPPDRAGSUTBILDNING</t>
  </si>
  <si>
    <t>TOTALEKONOMI - ÖVERSIKT</t>
  </si>
  <si>
    <t>Antal deltagare</t>
  </si>
  <si>
    <t>Riskmarginal</t>
  </si>
  <si>
    <t>Kurslängd/poäng</t>
  </si>
  <si>
    <t>Beräknat pris per deltagare</t>
  </si>
  <si>
    <t>KOSTNADER OCH INTÄKTER</t>
  </si>
  <si>
    <t>RESULTAT OCH ERSÄTTNING</t>
  </si>
  <si>
    <t>ÅR</t>
  </si>
  <si>
    <t>Inledning</t>
  </si>
  <si>
    <t>Summa kostnad</t>
  </si>
  <si>
    <t>BERÄKNING AV DEBITERBAR  TIMKOSTNAD OCH TID (Exkl. LKP)</t>
  </si>
  <si>
    <t>Kurslängd/poäng (talformat)</t>
  </si>
  <si>
    <t>HP-kurs (ja / nej)</t>
  </si>
  <si>
    <t>SK-kurs uppdrag (ja / nej)</t>
  </si>
  <si>
    <r>
      <t xml:space="preserve">E. Enhetsgemensamma kostnader </t>
    </r>
    <r>
      <rPr>
        <sz val="10"/>
        <color theme="1"/>
        <rFont val="Arial"/>
        <family val="2"/>
        <scheme val="minor"/>
      </rPr>
      <t>(beräknas på totala kostnader exkl. fasta poster)</t>
    </r>
  </si>
  <si>
    <t>Intäkt för full kostnadstäckning/marknadspris pris * deltagare</t>
  </si>
  <si>
    <t>UF-UU projektnummer (UBW)</t>
  </si>
  <si>
    <t>INSTITUTION              INSTITUTION              INSTITUTION              INSTITUTION              INSTITUTION              INSTITUTION              INSTITUTION              INSTITUTION              INSTITUTION              INSTITUTION</t>
  </si>
  <si>
    <t xml:space="preserve">UPPDRAGSUTBILDNING              UPPDRAGSUTBILDNING              UPPDRAGSUTBILDNING              UPPDRAGSUTBILDNING              UPPDRAGSUTBILDNING              UPPDRAGSUTBILDNING              UPPDRAGSUTBILDNING              </t>
  </si>
  <si>
    <t>UF-UU projektledare</t>
  </si>
  <si>
    <t>UF-UU delta nummer</t>
  </si>
  <si>
    <t>Uppdragets start, mån/år</t>
  </si>
  <si>
    <t>Uppdragets slut, mån/år</t>
  </si>
  <si>
    <t>Mån</t>
  </si>
  <si>
    <t>01</t>
  </si>
  <si>
    <t>02</t>
  </si>
  <si>
    <t>03</t>
  </si>
  <si>
    <t>04</t>
  </si>
  <si>
    <t>05</t>
  </si>
  <si>
    <t>06</t>
  </si>
  <si>
    <t>07</t>
  </si>
  <si>
    <t>08</t>
  </si>
  <si>
    <t>09</t>
  </si>
  <si>
    <t>10</t>
  </si>
  <si>
    <t>11</t>
  </si>
  <si>
    <t>12</t>
  </si>
  <si>
    <t>Basersättning</t>
  </si>
  <si>
    <t>HP</t>
  </si>
  <si>
    <t>B.2 Övriga driftkostnader</t>
  </si>
  <si>
    <t>0-7 delt.</t>
  </si>
  <si>
    <t>8-19 delt.</t>
  </si>
  <si>
    <t>0-</t>
  </si>
  <si>
    <t>8-</t>
  </si>
  <si>
    <t>16-</t>
  </si>
  <si>
    <t>45-</t>
  </si>
  <si>
    <t>60-</t>
  </si>
  <si>
    <t>Andra fasta kostnader</t>
  </si>
  <si>
    <t>Institutionens kostnader för direkt stöd</t>
  </si>
  <si>
    <t>Driftkostnader</t>
  </si>
  <si>
    <t>C. Fasta kostnader och övrig material-/tjänster</t>
  </si>
  <si>
    <t>Övrig material-/ tjänster</t>
  </si>
  <si>
    <t>Arbetsmoment</t>
  </si>
  <si>
    <t>Välj arb.moment</t>
  </si>
  <si>
    <t>Timkostnad (se beräkning)</t>
  </si>
  <si>
    <t>Kostnad exkl. LKP</t>
  </si>
  <si>
    <t>C1</t>
  </si>
  <si>
    <t>C2</t>
  </si>
  <si>
    <t>C3</t>
  </si>
  <si>
    <t>C4</t>
  </si>
  <si>
    <t>C5</t>
  </si>
  <si>
    <t>C6</t>
  </si>
  <si>
    <t>C7</t>
  </si>
  <si>
    <t>C8</t>
  </si>
  <si>
    <t>CA</t>
  </si>
  <si>
    <t>CB</t>
  </si>
  <si>
    <t>CC</t>
  </si>
  <si>
    <t>CD</t>
  </si>
  <si>
    <t>CN</t>
  </si>
  <si>
    <t>D1</t>
  </si>
  <si>
    <t>H1</t>
  </si>
  <si>
    <t>H2</t>
  </si>
  <si>
    <t>H5</t>
  </si>
  <si>
    <t>H7</t>
  </si>
  <si>
    <t>H9</t>
  </si>
  <si>
    <t>K1</t>
  </si>
  <si>
    <t>K2</t>
  </si>
  <si>
    <t>K6</t>
  </si>
  <si>
    <t>K7</t>
  </si>
  <si>
    <t>K8</t>
  </si>
  <si>
    <t>K9</t>
  </si>
  <si>
    <t>LC</t>
  </si>
  <si>
    <t>OF</t>
  </si>
  <si>
    <t>OV</t>
  </si>
  <si>
    <t>S1</t>
  </si>
  <si>
    <t>UE</t>
  </si>
  <si>
    <t>UF</t>
  </si>
  <si>
    <t>UG</t>
  </si>
  <si>
    <t>UI</t>
  </si>
  <si>
    <t>UK</t>
  </si>
  <si>
    <t>UL</t>
  </si>
  <si>
    <t>US</t>
  </si>
  <si>
    <t>Inst projektnummer (UBW)</t>
  </si>
  <si>
    <t>Inst kod</t>
  </si>
  <si>
    <t>Uppdragsansvarig</t>
  </si>
  <si>
    <t>Kurs/Beskrivning</t>
  </si>
  <si>
    <r>
      <t xml:space="preserve">B.1 Direkta driftkostnader </t>
    </r>
    <r>
      <rPr>
        <sz val="10"/>
        <color theme="1"/>
        <rFont val="Arial"/>
        <family val="2"/>
        <scheme val="minor"/>
      </rPr>
      <t>(Lokal- och KI-interna kostnader kommer under övriga driftkostnader)</t>
    </r>
  </si>
  <si>
    <t>Resor</t>
  </si>
  <si>
    <t>Traktamenta</t>
  </si>
  <si>
    <t>Summa driftkostnader</t>
  </si>
  <si>
    <t>Summa direkta driftkostnader</t>
  </si>
  <si>
    <r>
      <t xml:space="preserve">PROJEKTKOSTNADER - UPPDRAGSUTBILDNING </t>
    </r>
    <r>
      <rPr>
        <sz val="10"/>
        <color theme="1"/>
        <rFont val="Arial"/>
        <family val="2"/>
        <scheme val="minor"/>
      </rPr>
      <t>(fylls i av, eller tillsammans med enheten för uppdragsutbildning)</t>
    </r>
  </si>
  <si>
    <t>Administrativ chef</t>
  </si>
  <si>
    <t>Kontorslokaler (lokaler)</t>
  </si>
  <si>
    <t>Ekonomiadministration (personal)</t>
  </si>
  <si>
    <t>Systemstöd (drift)</t>
  </si>
  <si>
    <t>Universitetsgemensamma (personal)</t>
  </si>
  <si>
    <r>
      <rPr>
        <b/>
        <sz val="10"/>
        <color theme="1"/>
        <rFont val="Arial"/>
        <family val="2"/>
        <scheme val="minor"/>
      </rPr>
      <t xml:space="preserve">B. </t>
    </r>
    <r>
      <rPr>
        <sz val="10"/>
        <color theme="1"/>
        <rFont val="Arial"/>
        <family val="2"/>
        <scheme val="minor"/>
      </rPr>
      <t>Här tas hänsyn till de driftkostnader som är direkt hänförbara till uppdraget men inte ingår i personalkostnader.</t>
    </r>
  </si>
  <si>
    <r>
      <rPr>
        <b/>
        <sz val="10"/>
        <color theme="1"/>
        <rFont val="Arial"/>
        <family val="2"/>
        <scheme val="minor"/>
      </rPr>
      <t xml:space="preserve">A. </t>
    </r>
    <r>
      <rPr>
        <sz val="10"/>
        <color theme="1"/>
        <rFont val="Arial"/>
        <family val="2"/>
        <scheme val="minor"/>
      </rPr>
      <t xml:space="preserve">Hit förs lönekostnader för dem som arbetar i uppdraget t ex lärare, administratörer. Även externa lärare med endast A-skatt. Räkna ut timpris enligt "Beräkning debiterbar timkostnad" längst ned i fliken Uppdragsutbildningen för en person i taget.
</t>
    </r>
    <r>
      <rPr>
        <b/>
        <sz val="10"/>
        <color theme="1"/>
        <rFont val="Arial"/>
        <family val="2"/>
        <scheme val="minor"/>
      </rPr>
      <t>Obs!</t>
    </r>
    <r>
      <rPr>
        <sz val="10"/>
        <color theme="1"/>
        <rFont val="Arial"/>
        <family val="2"/>
        <scheme val="minor"/>
      </rPr>
      <t xml:space="preserve"> Om fler rader läggs till, tänk på att kopiera formel i kolumn K.</t>
    </r>
  </si>
  <si>
    <r>
      <rPr>
        <b/>
        <sz val="10"/>
        <color theme="1"/>
        <rFont val="Arial"/>
        <family val="2"/>
        <scheme val="minor"/>
      </rPr>
      <t>B.2</t>
    </r>
    <r>
      <rPr>
        <sz val="10"/>
        <color theme="1"/>
        <rFont val="Arial"/>
        <family val="2"/>
        <scheme val="minor"/>
      </rPr>
      <t xml:space="preserve"> Här tas alla övriga driftskostnader upp så som lokalkostnader och konstader för instituionens stödverksamhet. För instituionens stödverksamhet som beräknas ett fast belopp som avser den tid och kostnader som belastar instituionens egen stödverksamhet. Ej instituionens INDI-procentsats. </t>
    </r>
  </si>
  <si>
    <t>Välj kostnadspost från rullista</t>
  </si>
  <si>
    <t>Välj kostnadspost från rullista eller skriv in ett värde</t>
  </si>
  <si>
    <t>För att kunna bestämma direkt tid eller s k debiterbar tid, räknas tiden bort för betald ledighet och indirekt tid såsom administration, utbildning och utvecklingsarbete etc.</t>
  </si>
  <si>
    <t>I kalkylen bör standardtid vara i stort sett oförändrad år från år, även om det aktuella årets timmar beror på hur helgdagarna infaller.</t>
  </si>
  <si>
    <t>Grundinfo: Fyll i uppgifter om institution, institutionskod, namn, datum i blad "1. Grundinfo".</t>
  </si>
  <si>
    <t>Denna kalkylmodell ska enbart användas vid beräkning av kostnader som debiteras vid externa utbildningsuppdrag. Syftet med modellen är att prissättningen ska leda till att full kostnadstäckning uppnås.</t>
  </si>
  <si>
    <t>Vid kalkylering är det framför allt viktigt att tänka på följande:</t>
  </si>
  <si>
    <t>→ Timkostnad ska beräknas så att hänsyn tas till debiterbar tid. Hur debiterbar tid beräknas framgår av blad "2. Mall för timkostnad"</t>
  </si>
  <si>
    <t>→ Indirekta kostnader ska endast beräknas i den mån som utbildningsuppdraget tar institutionens egen gemensamma administration i anspråk (fast belopp i kronor).</t>
  </si>
  <si>
    <t xml:space="preserve">→ Den ersättning som begärs för olika uppdrag ska täcka alla kostnader (direkta och indirekta) som uppkommit pga uppdraget. Förutom lönekostnader inkl sociala kostnader, kan kostnaderna utgöras av t ex  flygresor, hotellkostnader, hyra av utrustning eller föreläsningsrum, litteratur, mm som föranletts av uppdraget. </t>
  </si>
  <si>
    <t>Anvisning för hur Du fyller i kalkylmallen:</t>
  </si>
  <si>
    <t>Alla kostnader anges i kronor och exklusive moms!</t>
  </si>
  <si>
    <t>Vita celler/rader är skrivbara. Ljusblå är beräkning, fler rader kan läggas till vid behov för dessa.</t>
  </si>
  <si>
    <t>ÅRSFÖRDELAD BUDGET</t>
  </si>
  <si>
    <t>Kontorslokal</t>
  </si>
  <si>
    <t>20- 29</t>
  </si>
  <si>
    <t>30-</t>
  </si>
  <si>
    <t>Per från</t>
  </si>
  <si>
    <t>Per till</t>
  </si>
  <si>
    <t>UPPDRAGSUTBILDNING - BUDGET FÖR INLÄSNING TILL UBW</t>
  </si>
  <si>
    <r>
      <rPr>
        <b/>
        <sz val="11"/>
        <color theme="1"/>
        <rFont val="Arial"/>
        <family val="2"/>
        <scheme val="minor"/>
      </rPr>
      <t>Inledning</t>
    </r>
    <r>
      <rPr>
        <b/>
        <sz val="8"/>
        <color theme="1"/>
        <rFont val="Arial"/>
        <family val="2"/>
        <scheme val="minor"/>
      </rPr>
      <t xml:space="preserve">
</t>
    </r>
    <r>
      <rPr>
        <sz val="8"/>
        <color theme="1"/>
        <rFont val="Arial"/>
        <family val="2"/>
        <scheme val="minor"/>
      </rPr>
      <t xml:space="preserve">
Denna flik summerar kostnader och intäkter som fyllts in i kalkylfliken och återvisar dem i en budget modell som kan enkelt föras in i UBWs Planner modul för uppföljningsändamål i saldotabell. Posterna hämtas till olika konton beroende på vad som fyllts i under respektive rubrik i kalkylen. 
Budgeten fördelas jämt under vald tidsperiod i kalkylmallen.
OBS! Kopiera endast gråa fält och klistra in direkt som värden i läsningsmall för projektbudget för att läsa in i UBW. Se gärna "Budgetsidan" på medarbetarprotalen för mer information om hur inläsning till UBW går till och för tillgång till inläsningsmallen.</t>
    </r>
  </si>
  <si>
    <t>Intäkt enheten för uppdragsutbildning</t>
  </si>
  <si>
    <t>Kostnad enheten för uppdragsutbildning</t>
  </si>
  <si>
    <t xml:space="preserve">Budget totalt </t>
  </si>
  <si>
    <t>Fördelning till institution</t>
  </si>
  <si>
    <t>Admin2</t>
  </si>
  <si>
    <t>Planering av kurs</t>
  </si>
  <si>
    <t>Föreläsning</t>
  </si>
  <si>
    <t>Distansundervisning</t>
  </si>
  <si>
    <t>Handledning</t>
  </si>
  <si>
    <t>Examination</t>
  </si>
  <si>
    <t>LADOK-rapportör</t>
  </si>
  <si>
    <t>Kostnad för utbildningsnämnd och kursplaner</t>
  </si>
  <si>
    <t>Extern lärare med A-skatt</t>
  </si>
  <si>
    <t>INST BUDGET</t>
  </si>
  <si>
    <t>UU BUDGET</t>
  </si>
  <si>
    <t>INSTITUTION - BUDGET FÖR INLÄSNING TILL UBW</t>
  </si>
  <si>
    <t>Ja</t>
  </si>
  <si>
    <t>Fika</t>
  </si>
  <si>
    <r>
      <rPr>
        <b/>
        <sz val="10"/>
        <color theme="1"/>
        <rFont val="Arial"/>
        <family val="2"/>
        <scheme val="minor"/>
      </rPr>
      <t>B.1</t>
    </r>
    <r>
      <rPr>
        <sz val="10"/>
        <color theme="1"/>
        <rFont val="Arial"/>
        <family val="2"/>
        <scheme val="minor"/>
      </rPr>
      <t xml:space="preserve"> Här tas alla direkta driftkostnader upp, t.ex. Externa lärare, utrustning, fika m.m.</t>
    </r>
  </si>
  <si>
    <t>Sociala avgifter  (LKP)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</si>
</sst>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_ ;\-#,##0\ "/>
  </numFmts>
  <fonts count="25" x14ac:knownFonts="1">
    <font>
      <sz val="11"/>
      <color theme="1"/>
      <name val="Arial"/>
      <family val="2"/>
      <scheme val="minor"/>
    </font>
    <font>
      <sz val="11"/>
      <color theme="1"/>
      <name val="Arial"/>
      <family val="2"/>
      <scheme val="minor"/>
    </font>
    <font>
      <b/>
      <sz val="11"/>
      <color theme="1"/>
      <name val="Arial"/>
      <family val="2"/>
      <scheme val="minor"/>
    </font>
    <font>
      <sz val="9"/>
      <color theme="1"/>
      <name val="Arial"/>
      <family val="2"/>
      <scheme val="minor"/>
    </font>
    <font>
      <b/>
      <sz val="9"/>
      <color theme="1"/>
      <name val="Arial"/>
      <family val="2"/>
      <scheme val="minor"/>
    </font>
    <font>
      <sz val="10"/>
      <name val="Arial"/>
      <family val="2"/>
    </font>
    <font>
      <sz val="11"/>
      <color theme="0"/>
      <name val="Arial"/>
      <family val="2"/>
      <scheme val="minor"/>
    </font>
    <font>
      <sz val="8"/>
      <color theme="1"/>
      <name val="Arial"/>
      <family val="2"/>
      <scheme val="minor"/>
    </font>
    <font>
      <b/>
      <sz val="20"/>
      <color theme="0"/>
      <name val="Arial"/>
      <family val="2"/>
      <scheme val="minor"/>
    </font>
    <font>
      <b/>
      <sz val="8"/>
      <color theme="1"/>
      <name val="Arial"/>
      <family val="2"/>
      <scheme val="minor"/>
    </font>
    <font>
      <b/>
      <sz val="10"/>
      <name val="Arial"/>
      <family val="2"/>
      <scheme val="minor"/>
    </font>
    <font>
      <i/>
      <sz val="11"/>
      <color theme="1"/>
      <name val="Arial"/>
      <family val="2"/>
      <scheme val="minor"/>
    </font>
    <font>
      <b/>
      <sz val="10"/>
      <color theme="1"/>
      <name val="Arial"/>
      <family val="2"/>
      <scheme val="minor"/>
    </font>
    <font>
      <sz val="10"/>
      <name val="Arial"/>
      <family val="2"/>
      <scheme val="minor"/>
    </font>
    <font>
      <sz val="10"/>
      <color theme="1"/>
      <name val="Arial"/>
      <family val="2"/>
      <scheme val="minor"/>
    </font>
    <font>
      <b/>
      <sz val="10"/>
      <color theme="0"/>
      <name val="Arial"/>
      <family val="2"/>
      <scheme val="minor"/>
    </font>
    <font>
      <sz val="10"/>
      <color theme="0"/>
      <name val="Arial"/>
      <family val="2"/>
      <scheme val="minor"/>
    </font>
    <font>
      <b/>
      <sz val="16"/>
      <color theme="0"/>
      <name val="Arial"/>
      <family val="2"/>
      <scheme val="minor"/>
    </font>
    <font>
      <u/>
      <sz val="10"/>
      <color rgb="FFD40963"/>
      <name val="Arial"/>
      <family val="2"/>
      <scheme val="minor"/>
    </font>
    <font>
      <i/>
      <sz val="10"/>
      <color theme="1"/>
      <name val="Arial"/>
      <family val="2"/>
      <scheme val="minor"/>
    </font>
    <font>
      <sz val="11"/>
      <name val="Arial"/>
      <family val="2"/>
    </font>
    <font>
      <b/>
      <i/>
      <sz val="11"/>
      <name val="Arial"/>
      <family val="2"/>
    </font>
    <font>
      <sz val="11"/>
      <name val="Calibri"/>
      <family val="2"/>
    </font>
    <font>
      <b/>
      <sz val="10"/>
      <name val="Arial"/>
      <family val="2"/>
    </font>
    <font>
      <sz val="10"/>
      <color rgb="FFFF0000"/>
      <name val="Arial"/>
      <family val="2"/>
      <scheme val="minor"/>
    </font>
  </fonts>
  <fills count="17">
    <fill>
      <patternFill patternType="none"/>
    </fill>
    <fill>
      <patternFill patternType="gray125"/>
    </fill>
    <fill>
      <patternFill patternType="solid">
        <fgColor theme="5" tint="0.79998168889431442"/>
        <bgColor indexed="65"/>
      </patternFill>
    </fill>
    <fill>
      <patternFill patternType="solid">
        <fgColor theme="0" tint="-0.34998626667073579"/>
        <bgColor indexed="64"/>
      </patternFill>
    </fill>
    <fill>
      <patternFill patternType="solid">
        <fgColor rgb="FFD40963"/>
        <bgColor indexed="64"/>
      </patternFill>
    </fill>
    <fill>
      <patternFill patternType="solid">
        <fgColor rgb="FFB0CA3B"/>
        <bgColor indexed="64"/>
      </patternFill>
    </fill>
    <fill>
      <patternFill patternType="solid">
        <fgColor theme="4"/>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patternFill>
    </fill>
    <fill>
      <patternFill patternType="solid">
        <fgColor rgb="FFC5EFF1"/>
        <bgColor indexed="64"/>
      </patternFill>
    </fill>
    <fill>
      <patternFill patternType="solid">
        <fgColor theme="3"/>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auto="1"/>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18" fillId="0" borderId="0" applyNumberFormat="0" applyFill="0" applyBorder="0" applyAlignment="0" applyProtection="0"/>
    <xf numFmtId="0" fontId="5" fillId="0" borderId="0"/>
    <xf numFmtId="0" fontId="6" fillId="13" borderId="0" applyNumberFormat="0" applyBorder="0" applyAlignment="0" applyProtection="0"/>
  </cellStyleXfs>
  <cellXfs count="289">
    <xf numFmtId="0" fontId="0" fillId="0" borderId="0" xfId="0"/>
    <xf numFmtId="0" fontId="3" fillId="0" borderId="0" xfId="0" applyFont="1"/>
    <xf numFmtId="0" fontId="3" fillId="0" borderId="11" xfId="0" applyFont="1" applyBorder="1"/>
    <xf numFmtId="0" fontId="0" fillId="0" borderId="0" xfId="0" applyProtection="1">
      <protection locked="0"/>
    </xf>
    <xf numFmtId="0" fontId="6" fillId="4" borderId="0" xfId="0" applyFont="1" applyFill="1"/>
    <xf numFmtId="0" fontId="8" fillId="4" borderId="0" xfId="0" applyFont="1" applyFill="1"/>
    <xf numFmtId="9" fontId="0" fillId="0" borderId="0" xfId="0" applyNumberFormat="1"/>
    <xf numFmtId="0" fontId="10" fillId="0" borderId="14" xfId="0" applyFont="1" applyBorder="1" applyAlignment="1" applyProtection="1">
      <alignment horizontal="left"/>
      <protection locked="0"/>
    </xf>
    <xf numFmtId="0" fontId="3" fillId="7" borderId="24" xfId="0" applyFont="1" applyFill="1" applyBorder="1"/>
    <xf numFmtId="0" fontId="3" fillId="7" borderId="25" xfId="0" applyFont="1" applyFill="1" applyBorder="1"/>
    <xf numFmtId="0" fontId="3" fillId="7" borderId="25" xfId="0" applyFont="1" applyFill="1" applyBorder="1" applyProtection="1">
      <protection locked="0"/>
    </xf>
    <xf numFmtId="3" fontId="3" fillId="7" borderId="26" xfId="0" applyNumberFormat="1" applyFont="1" applyFill="1" applyBorder="1" applyProtection="1">
      <protection locked="0"/>
    </xf>
    <xf numFmtId="0" fontId="3" fillId="7" borderId="27" xfId="0" applyFont="1" applyFill="1" applyBorder="1"/>
    <xf numFmtId="0" fontId="3" fillId="7" borderId="0" xfId="0" applyFont="1" applyFill="1"/>
    <xf numFmtId="0" fontId="3" fillId="7" borderId="0" xfId="0" applyFont="1" applyFill="1" applyProtection="1">
      <protection locked="0"/>
    </xf>
    <xf numFmtId="3" fontId="3" fillId="7" borderId="28" xfId="0" applyNumberFormat="1" applyFont="1" applyFill="1" applyBorder="1" applyProtection="1">
      <protection locked="0"/>
    </xf>
    <xf numFmtId="0" fontId="3" fillId="7" borderId="29" xfId="0" applyFont="1" applyFill="1" applyBorder="1"/>
    <xf numFmtId="0" fontId="3" fillId="7" borderId="30" xfId="0" applyFont="1" applyFill="1" applyBorder="1"/>
    <xf numFmtId="0" fontId="3" fillId="7" borderId="30" xfId="0" applyFont="1" applyFill="1" applyBorder="1" applyProtection="1">
      <protection locked="0"/>
    </xf>
    <xf numFmtId="3" fontId="3" fillId="7" borderId="31" xfId="0" applyNumberFormat="1" applyFont="1" applyFill="1" applyBorder="1" applyProtection="1">
      <protection locked="0"/>
    </xf>
    <xf numFmtId="0" fontId="0" fillId="0" borderId="0" xfId="0" applyAlignment="1">
      <alignment wrapText="1"/>
    </xf>
    <xf numFmtId="0" fontId="0" fillId="0" borderId="5" xfId="0" applyBorder="1" applyProtection="1">
      <protection locked="0"/>
    </xf>
    <xf numFmtId="0" fontId="0" fillId="0" borderId="7"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0" fillId="0" borderId="12" xfId="0" applyBorder="1" applyProtection="1">
      <protection locked="0"/>
    </xf>
    <xf numFmtId="0" fontId="0" fillId="0" borderId="6" xfId="0" applyBorder="1" applyAlignment="1">
      <alignment wrapText="1"/>
    </xf>
    <xf numFmtId="0" fontId="4" fillId="0" borderId="0" xfId="0" applyFont="1"/>
    <xf numFmtId="0" fontId="4" fillId="0" borderId="0" xfId="0" applyFont="1" applyProtection="1">
      <protection locked="0"/>
    </xf>
    <xf numFmtId="0" fontId="3" fillId="0" borderId="11" xfId="0" applyFont="1" applyBorder="1" applyProtection="1">
      <protection locked="0"/>
    </xf>
    <xf numFmtId="0" fontId="2" fillId="0" borderId="0" xfId="0" applyFont="1"/>
    <xf numFmtId="0" fontId="11" fillId="0" borderId="0" xfId="0" applyFont="1"/>
    <xf numFmtId="0" fontId="14" fillId="0" borderId="0" xfId="0" applyFont="1"/>
    <xf numFmtId="0" fontId="15" fillId="4" borderId="0" xfId="0" applyFont="1" applyFill="1"/>
    <xf numFmtId="0" fontId="14" fillId="0" borderId="0" xfId="0" applyFont="1" applyProtection="1">
      <protection locked="0"/>
    </xf>
    <xf numFmtId="0" fontId="14" fillId="0" borderId="0" xfId="0" applyFont="1" applyAlignment="1">
      <alignment wrapText="1"/>
    </xf>
    <xf numFmtId="0" fontId="14" fillId="8" borderId="5" xfId="0" applyFont="1" applyFill="1" applyBorder="1" applyAlignment="1">
      <alignment vertical="top" wrapText="1"/>
    </xf>
    <xf numFmtId="0" fontId="14" fillId="8" borderId="6" xfId="0" applyFont="1" applyFill="1" applyBorder="1" applyAlignment="1">
      <alignment wrapText="1"/>
    </xf>
    <xf numFmtId="0" fontId="14" fillId="8" borderId="7" xfId="0" applyFont="1" applyFill="1" applyBorder="1" applyAlignment="1">
      <alignment wrapText="1"/>
    </xf>
    <xf numFmtId="0" fontId="14" fillId="8" borderId="8" xfId="0" applyFont="1" applyFill="1" applyBorder="1" applyAlignment="1">
      <alignment wrapText="1"/>
    </xf>
    <xf numFmtId="0" fontId="14" fillId="8" borderId="0" xfId="0" applyFont="1" applyFill="1" applyAlignment="1">
      <alignment wrapText="1"/>
    </xf>
    <xf numFmtId="0" fontId="14" fillId="8" borderId="9" xfId="0" applyFont="1" applyFill="1" applyBorder="1" applyAlignment="1">
      <alignment wrapText="1"/>
    </xf>
    <xf numFmtId="0" fontId="14" fillId="0" borderId="5" xfId="0" applyFont="1" applyBorder="1"/>
    <xf numFmtId="0" fontId="14" fillId="0" borderId="6" xfId="0" applyFont="1" applyBorder="1"/>
    <xf numFmtId="0" fontId="14" fillId="0" borderId="7" xfId="0" applyFont="1" applyBorder="1"/>
    <xf numFmtId="0" fontId="14" fillId="0" borderId="8" xfId="0" applyFont="1" applyBorder="1"/>
    <xf numFmtId="0" fontId="14" fillId="0" borderId="9" xfId="0" applyFont="1" applyBorder="1"/>
    <xf numFmtId="0" fontId="12" fillId="0" borderId="20" xfId="0" applyFont="1" applyBorder="1"/>
    <xf numFmtId="0" fontId="14" fillId="0" borderId="21" xfId="0" applyFont="1" applyBorder="1"/>
    <xf numFmtId="0" fontId="14" fillId="0" borderId="22" xfId="0" applyFont="1" applyBorder="1"/>
    <xf numFmtId="0" fontId="14" fillId="0" borderId="14" xfId="0" applyFont="1" applyBorder="1"/>
    <xf numFmtId="0" fontId="14" fillId="0" borderId="15" xfId="0" applyFont="1" applyBorder="1"/>
    <xf numFmtId="0" fontId="13" fillId="0" borderId="1" xfId="0" applyFont="1" applyBorder="1" applyAlignment="1" applyProtection="1">
      <alignment horizontal="center"/>
      <protection locked="0"/>
    </xf>
    <xf numFmtId="0" fontId="14" fillId="8" borderId="8" xfId="0" applyFont="1" applyFill="1" applyBorder="1" applyAlignment="1">
      <alignment vertical="top" wrapText="1"/>
    </xf>
    <xf numFmtId="0" fontId="14" fillId="8" borderId="0" xfId="0" applyFont="1" applyFill="1" applyAlignment="1">
      <alignment vertical="top" wrapText="1"/>
    </xf>
    <xf numFmtId="0" fontId="14" fillId="8" borderId="9" xfId="0" applyFont="1" applyFill="1" applyBorder="1" applyAlignment="1">
      <alignment vertical="top" wrapText="1"/>
    </xf>
    <xf numFmtId="0" fontId="16" fillId="0" borderId="14" xfId="0" applyFont="1" applyBorder="1"/>
    <xf numFmtId="0" fontId="13" fillId="0" borderId="0" xfId="0" applyFont="1" applyAlignment="1" applyProtection="1">
      <alignment horizontal="left"/>
      <protection locked="0"/>
    </xf>
    <xf numFmtId="0" fontId="14" fillId="0" borderId="0" xfId="0" applyFont="1" applyAlignment="1" applyProtection="1">
      <alignment horizontal="left"/>
      <protection locked="0"/>
    </xf>
    <xf numFmtId="164" fontId="13" fillId="0" borderId="1" xfId="0" applyNumberFormat="1" applyFont="1" applyBorder="1" applyAlignment="1" applyProtection="1">
      <alignment horizontal="center"/>
      <protection locked="0"/>
    </xf>
    <xf numFmtId="3" fontId="14" fillId="0" borderId="0" xfId="0" applyNumberFormat="1" applyFont="1"/>
    <xf numFmtId="3" fontId="13" fillId="0" borderId="1" xfId="0" applyNumberFormat="1" applyFont="1" applyBorder="1" applyAlignment="1" applyProtection="1">
      <alignment horizontal="center"/>
      <protection locked="0"/>
    </xf>
    <xf numFmtId="0" fontId="14" fillId="0" borderId="18" xfId="0" applyFont="1" applyBorder="1"/>
    <xf numFmtId="0" fontId="14" fillId="0" borderId="19" xfId="0" applyFont="1" applyBorder="1"/>
    <xf numFmtId="0" fontId="14" fillId="0" borderId="23" xfId="0" applyFont="1" applyBorder="1"/>
    <xf numFmtId="0" fontId="12" fillId="0" borderId="14" xfId="0" applyFont="1" applyBorder="1"/>
    <xf numFmtId="0" fontId="16" fillId="3" borderId="1" xfId="0" applyFont="1" applyFill="1" applyBorder="1" applyAlignment="1">
      <alignment wrapText="1"/>
    </xf>
    <xf numFmtId="0" fontId="16" fillId="3" borderId="33" xfId="0" applyFont="1" applyFill="1" applyBorder="1" applyAlignment="1">
      <alignment horizontal="right"/>
    </xf>
    <xf numFmtId="3" fontId="13" fillId="0" borderId="1" xfId="0" applyNumberFormat="1" applyFont="1" applyBorder="1" applyAlignment="1" applyProtection="1">
      <alignment horizontal="right"/>
      <protection locked="0"/>
    </xf>
    <xf numFmtId="3" fontId="14" fillId="8" borderId="33" xfId="2" applyNumberFormat="1" applyFont="1" applyFill="1" applyBorder="1" applyProtection="1">
      <protection locked="0"/>
    </xf>
    <xf numFmtId="10" fontId="14" fillId="8" borderId="1" xfId="1" applyNumberFormat="1" applyFont="1" applyFill="1" applyBorder="1" applyProtection="1"/>
    <xf numFmtId="0" fontId="14" fillId="0" borderId="1" xfId="0" applyFont="1" applyBorder="1"/>
    <xf numFmtId="3" fontId="15" fillId="6" borderId="33" xfId="2" applyNumberFormat="1" applyFont="1" applyFill="1" applyBorder="1" applyAlignment="1" applyProtection="1"/>
    <xf numFmtId="0" fontId="16" fillId="3" borderId="33" xfId="0" applyFont="1" applyFill="1" applyBorder="1" applyAlignment="1">
      <alignment horizontal="left"/>
    </xf>
    <xf numFmtId="4" fontId="14" fillId="0" borderId="15" xfId="0" applyNumberFormat="1" applyFont="1" applyBorder="1"/>
    <xf numFmtId="0" fontId="13" fillId="0" borderId="0" xfId="0" applyFont="1" applyAlignment="1" applyProtection="1">
      <alignment horizontal="right"/>
      <protection locked="0"/>
    </xf>
    <xf numFmtId="9" fontId="13" fillId="0" borderId="0" xfId="1" applyFont="1" applyFill="1" applyBorder="1" applyAlignment="1" applyProtection="1">
      <alignment horizontal="right"/>
      <protection locked="0"/>
    </xf>
    <xf numFmtId="9" fontId="13" fillId="0" borderId="15" xfId="1" applyFont="1" applyFill="1" applyBorder="1" applyAlignment="1" applyProtection="1">
      <alignment horizontal="right"/>
      <protection locked="0"/>
    </xf>
    <xf numFmtId="4" fontId="15" fillId="6" borderId="13" xfId="2" applyNumberFormat="1" applyFont="1" applyFill="1" applyBorder="1" applyProtection="1"/>
    <xf numFmtId="4" fontId="15" fillId="6" borderId="3" xfId="2" applyNumberFormat="1" applyFont="1" applyFill="1" applyBorder="1" applyProtection="1"/>
    <xf numFmtId="3" fontId="15" fillId="6" borderId="32" xfId="2" applyNumberFormat="1" applyFont="1" applyFill="1" applyBorder="1" applyAlignment="1" applyProtection="1"/>
    <xf numFmtId="0" fontId="15" fillId="4" borderId="18" xfId="0" applyFont="1" applyFill="1" applyBorder="1"/>
    <xf numFmtId="0" fontId="15" fillId="4" borderId="19" xfId="0" applyFont="1" applyFill="1" applyBorder="1"/>
    <xf numFmtId="0" fontId="14" fillId="0" borderId="35" xfId="0" applyFont="1" applyBorder="1"/>
    <xf numFmtId="3" fontId="14" fillId="8" borderId="1" xfId="2" applyNumberFormat="1" applyFont="1" applyFill="1" applyBorder="1" applyProtection="1">
      <protection locked="0"/>
    </xf>
    <xf numFmtId="3" fontId="14" fillId="8" borderId="33" xfId="2" applyNumberFormat="1" applyFont="1" applyFill="1" applyBorder="1" applyAlignment="1" applyProtection="1">
      <alignment horizontal="right"/>
      <protection locked="0"/>
    </xf>
    <xf numFmtId="0" fontId="13" fillId="0" borderId="1" xfId="0" applyFont="1" applyBorder="1" applyAlignment="1" applyProtection="1">
      <alignment horizontal="right"/>
      <protection locked="0"/>
    </xf>
    <xf numFmtId="0" fontId="16" fillId="3" borderId="3" xfId="0" applyFont="1" applyFill="1" applyBorder="1" applyAlignment="1">
      <alignment wrapText="1"/>
    </xf>
    <xf numFmtId="9" fontId="14" fillId="0" borderId="0" xfId="0" applyNumberFormat="1" applyFont="1"/>
    <xf numFmtId="3" fontId="15" fillId="6" borderId="15" xfId="2" applyNumberFormat="1" applyFont="1" applyFill="1" applyBorder="1" applyAlignment="1" applyProtection="1"/>
    <xf numFmtId="10" fontId="13" fillId="0" borderId="0" xfId="1" applyNumberFormat="1" applyFont="1" applyFill="1" applyBorder="1" applyAlignment="1" applyProtection="1">
      <alignment horizontal="right"/>
    </xf>
    <xf numFmtId="3" fontId="15" fillId="4" borderId="19" xfId="0" applyNumberFormat="1" applyFont="1" applyFill="1" applyBorder="1"/>
    <xf numFmtId="0" fontId="14" fillId="8" borderId="8" xfId="0" applyFont="1" applyFill="1" applyBorder="1" applyAlignment="1">
      <alignment vertical="center" wrapText="1"/>
    </xf>
    <xf numFmtId="0" fontId="12" fillId="0" borderId="34" xfId="0" applyFont="1" applyBorder="1"/>
    <xf numFmtId="0" fontId="14" fillId="0" borderId="30" xfId="0" applyFont="1" applyBorder="1"/>
    <xf numFmtId="4" fontId="12" fillId="0" borderId="30" xfId="0" applyNumberFormat="1" applyFont="1" applyBorder="1"/>
    <xf numFmtId="3" fontId="15" fillId="4" borderId="30" xfId="2" applyNumberFormat="1" applyFont="1" applyFill="1" applyBorder="1" applyAlignment="1" applyProtection="1"/>
    <xf numFmtId="0" fontId="13" fillId="8" borderId="8" xfId="0" applyFont="1" applyFill="1" applyBorder="1" applyAlignment="1">
      <alignment vertical="top" wrapText="1"/>
    </xf>
    <xf numFmtId="0" fontId="14" fillId="0" borderId="18" xfId="0" applyFont="1" applyBorder="1" applyProtection="1">
      <protection locked="0"/>
    </xf>
    <xf numFmtId="0" fontId="14" fillId="0" borderId="19" xfId="0" applyFont="1" applyBorder="1" applyProtection="1">
      <protection locked="0"/>
    </xf>
    <xf numFmtId="0" fontId="14" fillId="0" borderId="23" xfId="0" applyFont="1" applyBorder="1" applyProtection="1">
      <protection locked="0"/>
    </xf>
    <xf numFmtId="0" fontId="14" fillId="0" borderId="4" xfId="0" applyFont="1" applyBorder="1" applyProtection="1">
      <protection locked="0"/>
    </xf>
    <xf numFmtId="0" fontId="14" fillId="0" borderId="4" xfId="0" applyFont="1" applyBorder="1" applyAlignment="1" applyProtection="1">
      <alignment horizontal="left"/>
      <protection locked="0"/>
    </xf>
    <xf numFmtId="0" fontId="14" fillId="0" borderId="10" xfId="0" applyFont="1" applyBorder="1"/>
    <xf numFmtId="0" fontId="14" fillId="0" borderId="11" xfId="0" applyFont="1" applyBorder="1"/>
    <xf numFmtId="0" fontId="14" fillId="0" borderId="12" xfId="0" applyFont="1" applyBorder="1"/>
    <xf numFmtId="0" fontId="14" fillId="8" borderId="10" xfId="0" applyFont="1" applyFill="1" applyBorder="1" applyAlignment="1">
      <alignment vertical="top" wrapText="1"/>
    </xf>
    <xf numFmtId="0" fontId="14" fillId="8" borderId="11" xfId="0" applyFont="1" applyFill="1" applyBorder="1" applyAlignment="1">
      <alignment vertical="top" wrapText="1"/>
    </xf>
    <xf numFmtId="0" fontId="14" fillId="8" borderId="12" xfId="0" applyFont="1" applyFill="1" applyBorder="1" applyAlignment="1">
      <alignment vertical="top" wrapText="1"/>
    </xf>
    <xf numFmtId="0" fontId="14" fillId="8" borderId="6" xfId="0" applyFont="1" applyFill="1" applyBorder="1" applyAlignment="1">
      <alignment vertical="top" wrapText="1"/>
    </xf>
    <xf numFmtId="0" fontId="14" fillId="8" borderId="7" xfId="0" applyFont="1" applyFill="1" applyBorder="1" applyAlignment="1">
      <alignment vertical="top" wrapText="1"/>
    </xf>
    <xf numFmtId="0" fontId="16" fillId="4" borderId="0" xfId="0" applyFont="1" applyFill="1"/>
    <xf numFmtId="0" fontId="16" fillId="3" borderId="2" xfId="0" applyFont="1" applyFill="1" applyBorder="1"/>
    <xf numFmtId="0" fontId="16" fillId="3" borderId="3" xfId="0" applyFont="1" applyFill="1" applyBorder="1"/>
    <xf numFmtId="3" fontId="14" fillId="0" borderId="1" xfId="0" applyNumberFormat="1" applyFont="1" applyBorder="1" applyAlignment="1" applyProtection="1">
      <alignment horizontal="right"/>
      <protection locked="0"/>
    </xf>
    <xf numFmtId="3" fontId="14" fillId="2" borderId="1" xfId="2" applyNumberFormat="1" applyFont="1" applyBorder="1" applyAlignment="1" applyProtection="1">
      <alignment horizontal="right"/>
    </xf>
    <xf numFmtId="0" fontId="14" fillId="0" borderId="1" xfId="0" quotePrefix="1" applyFont="1" applyBorder="1"/>
    <xf numFmtId="0" fontId="16" fillId="4" borderId="1" xfId="0" applyFont="1" applyFill="1" applyBorder="1"/>
    <xf numFmtId="3" fontId="16" fillId="4" borderId="1" xfId="2" applyNumberFormat="1" applyFont="1" applyFill="1" applyBorder="1" applyAlignment="1" applyProtection="1">
      <alignment horizontal="right"/>
    </xf>
    <xf numFmtId="3" fontId="10" fillId="5" borderId="1" xfId="2" applyNumberFormat="1" applyFont="1" applyFill="1" applyBorder="1" applyAlignment="1" applyProtection="1">
      <alignment horizontal="left"/>
    </xf>
    <xf numFmtId="3" fontId="10" fillId="5" borderId="1" xfId="2" applyNumberFormat="1" applyFont="1" applyFill="1" applyBorder="1" applyAlignment="1" applyProtection="1">
      <alignment horizontal="right"/>
    </xf>
    <xf numFmtId="0" fontId="12" fillId="0" borderId="0" xfId="0" applyFont="1"/>
    <xf numFmtId="4" fontId="12" fillId="0" borderId="0" xfId="0" applyNumberFormat="1" applyFont="1"/>
    <xf numFmtId="0" fontId="14" fillId="8" borderId="10" xfId="0" applyFont="1" applyFill="1" applyBorder="1" applyAlignment="1">
      <alignment wrapText="1"/>
    </xf>
    <xf numFmtId="0" fontId="14" fillId="8" borderId="11" xfId="0" applyFont="1" applyFill="1" applyBorder="1" applyAlignment="1">
      <alignment wrapText="1"/>
    </xf>
    <xf numFmtId="0" fontId="14" fillId="8" borderId="12" xfId="0" applyFont="1" applyFill="1" applyBorder="1" applyAlignment="1">
      <alignment wrapText="1"/>
    </xf>
    <xf numFmtId="0" fontId="17" fillId="4" borderId="0" xfId="0" applyFont="1" applyFill="1"/>
    <xf numFmtId="0" fontId="14" fillId="0" borderId="36" xfId="0" applyFont="1" applyBorder="1"/>
    <xf numFmtId="0" fontId="14" fillId="0" borderId="37" xfId="0" applyFont="1" applyBorder="1" applyProtection="1">
      <protection locked="0"/>
    </xf>
    <xf numFmtId="0" fontId="14" fillId="0" borderId="15" xfId="0" applyFont="1" applyBorder="1" applyProtection="1">
      <protection locked="0"/>
    </xf>
    <xf numFmtId="0" fontId="16" fillId="3" borderId="16" xfId="0" applyFont="1" applyFill="1" applyBorder="1"/>
    <xf numFmtId="0" fontId="16" fillId="0" borderId="30" xfId="0" applyFont="1" applyBorder="1"/>
    <xf numFmtId="0" fontId="14" fillId="0" borderId="0" xfId="0" applyFont="1" applyAlignment="1">
      <alignment horizontal="right"/>
    </xf>
    <xf numFmtId="0" fontId="14" fillId="0" borderId="15" xfId="0" applyFont="1" applyBorder="1" applyAlignment="1">
      <alignment horizontal="right"/>
    </xf>
    <xf numFmtId="0" fontId="16" fillId="4" borderId="16" xfId="0" applyFont="1" applyFill="1" applyBorder="1"/>
    <xf numFmtId="3" fontId="13" fillId="0" borderId="33" xfId="0" applyNumberFormat="1" applyFont="1" applyBorder="1" applyAlignment="1" applyProtection="1">
      <alignment horizontal="right"/>
      <protection locked="0"/>
    </xf>
    <xf numFmtId="3" fontId="14" fillId="8" borderId="33" xfId="0" applyNumberFormat="1" applyFont="1" applyFill="1" applyBorder="1"/>
    <xf numFmtId="3" fontId="15" fillId="6" borderId="38" xfId="2" applyNumberFormat="1" applyFont="1" applyFill="1" applyBorder="1" applyAlignment="1" applyProtection="1"/>
    <xf numFmtId="0" fontId="12" fillId="0" borderId="19" xfId="0" applyFont="1" applyBorder="1"/>
    <xf numFmtId="3" fontId="15" fillId="6" borderId="43" xfId="2" applyNumberFormat="1" applyFont="1" applyFill="1" applyBorder="1" applyAlignment="1" applyProtection="1"/>
    <xf numFmtId="0" fontId="14" fillId="0" borderId="37" xfId="0" applyFont="1" applyBorder="1"/>
    <xf numFmtId="3" fontId="15" fillId="4" borderId="33" xfId="0" applyNumberFormat="1" applyFont="1" applyFill="1" applyBorder="1"/>
    <xf numFmtId="0" fontId="13" fillId="0" borderId="1" xfId="0" applyFont="1" applyBorder="1" applyProtection="1">
      <protection locked="0"/>
    </xf>
    <xf numFmtId="0" fontId="12" fillId="0" borderId="21" xfId="0" applyFont="1" applyBorder="1"/>
    <xf numFmtId="0" fontId="10" fillId="0" borderId="0" xfId="0" applyFont="1" applyAlignment="1" applyProtection="1">
      <alignment horizontal="left"/>
      <protection locked="0"/>
    </xf>
    <xf numFmtId="0" fontId="14" fillId="9" borderId="16" xfId="0" applyFont="1" applyFill="1" applyBorder="1"/>
    <xf numFmtId="0" fontId="16" fillId="10" borderId="16" xfId="0" applyFont="1" applyFill="1" applyBorder="1"/>
    <xf numFmtId="3" fontId="10" fillId="11" borderId="33" xfId="0" applyNumberFormat="1" applyFont="1" applyFill="1" applyBorder="1"/>
    <xf numFmtId="3" fontId="10" fillId="12" borderId="33" xfId="0" applyNumberFormat="1" applyFont="1" applyFill="1" applyBorder="1"/>
    <xf numFmtId="3" fontId="10" fillId="12" borderId="1" xfId="2" applyNumberFormat="1" applyFont="1" applyFill="1" applyBorder="1" applyAlignment="1" applyProtection="1">
      <alignment horizontal="right"/>
    </xf>
    <xf numFmtId="0" fontId="12" fillId="0" borderId="1" xfId="0" applyFont="1" applyBorder="1"/>
    <xf numFmtId="10" fontId="12" fillId="8" borderId="1" xfId="1" applyNumberFormat="1" applyFont="1" applyFill="1" applyBorder="1" applyProtection="1"/>
    <xf numFmtId="0" fontId="0" fillId="0" borderId="0" xfId="0" quotePrefix="1"/>
    <xf numFmtId="0" fontId="14" fillId="0" borderId="1" xfId="2" applyNumberFormat="1" applyFont="1" applyFill="1" applyBorder="1" applyAlignment="1" applyProtection="1">
      <alignment horizontal="center"/>
      <protection locked="0"/>
    </xf>
    <xf numFmtId="16" fontId="0" fillId="0" borderId="0" xfId="0" quotePrefix="1" applyNumberFormat="1"/>
    <xf numFmtId="3" fontId="0" fillId="0" borderId="0" xfId="0" applyNumberFormat="1"/>
    <xf numFmtId="3" fontId="14" fillId="8" borderId="33" xfId="2" quotePrefix="1" applyNumberFormat="1" applyFont="1" applyFill="1" applyBorder="1" applyProtection="1">
      <protection locked="0"/>
    </xf>
    <xf numFmtId="3" fontId="10" fillId="0" borderId="48" xfId="2" applyNumberFormat="1" applyFont="1" applyFill="1" applyBorder="1" applyAlignment="1" applyProtection="1"/>
    <xf numFmtId="0" fontId="10" fillId="0" borderId="49" xfId="0" applyFont="1" applyBorder="1"/>
    <xf numFmtId="3" fontId="10" fillId="0" borderId="49" xfId="2" applyNumberFormat="1" applyFont="1" applyFill="1" applyBorder="1" applyProtection="1"/>
    <xf numFmtId="0" fontId="18" fillId="3" borderId="1" xfId="3" applyFill="1" applyBorder="1" applyAlignment="1" applyProtection="1">
      <alignment wrapText="1"/>
    </xf>
    <xf numFmtId="3" fontId="15" fillId="4" borderId="23" xfId="0" applyNumberFormat="1" applyFont="1" applyFill="1" applyBorder="1"/>
    <xf numFmtId="0" fontId="19" fillId="0" borderId="1" xfId="0" applyFont="1" applyBorder="1"/>
    <xf numFmtId="0" fontId="19" fillId="0" borderId="1" xfId="2" applyNumberFormat="1" applyFont="1" applyFill="1" applyBorder="1" applyAlignment="1" applyProtection="1">
      <alignment horizontal="center"/>
      <protection locked="0"/>
    </xf>
    <xf numFmtId="0" fontId="0" fillId="0" borderId="36" xfId="0" applyBorder="1" applyProtection="1">
      <protection locked="0"/>
    </xf>
    <xf numFmtId="0" fontId="0" fillId="0" borderId="35" xfId="0" applyBorder="1" applyAlignment="1">
      <alignment wrapText="1"/>
    </xf>
    <xf numFmtId="0" fontId="0" fillId="0" borderId="37"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3" fillId="0" borderId="19" xfId="0" applyFont="1" applyBorder="1"/>
    <xf numFmtId="0" fontId="0" fillId="0" borderId="19" xfId="0" applyBorder="1"/>
    <xf numFmtId="0" fontId="0" fillId="0" borderId="19" xfId="0" applyBorder="1" applyProtection="1">
      <protection locked="0"/>
    </xf>
    <xf numFmtId="0" fontId="0" fillId="0" borderId="23" xfId="0" applyBorder="1" applyProtection="1">
      <protection locked="0"/>
    </xf>
    <xf numFmtId="4" fontId="6" fillId="13" borderId="0" xfId="5" applyNumberFormat="1" applyBorder="1" applyAlignment="1" applyProtection="1">
      <alignment horizontal="right"/>
    </xf>
    <xf numFmtId="0" fontId="14" fillId="0" borderId="9" xfId="0" applyFont="1" applyBorder="1" applyAlignment="1">
      <alignment wrapText="1"/>
    </xf>
    <xf numFmtId="165" fontId="14" fillId="0" borderId="33" xfId="0" applyNumberFormat="1" applyFont="1" applyBorder="1"/>
    <xf numFmtId="3" fontId="14" fillId="8" borderId="32" xfId="1" applyNumberFormat="1" applyFont="1" applyFill="1" applyBorder="1" applyProtection="1"/>
    <xf numFmtId="0" fontId="14" fillId="14" borderId="0" xfId="0" applyFont="1" applyFill="1" applyAlignment="1">
      <alignment wrapText="1"/>
    </xf>
    <xf numFmtId="0" fontId="14" fillId="14" borderId="0" xfId="0" applyFont="1" applyFill="1" applyAlignment="1">
      <alignment vertical="top" wrapText="1"/>
    </xf>
    <xf numFmtId="0" fontId="14" fillId="14" borderId="9" xfId="0" applyFont="1" applyFill="1" applyBorder="1" applyAlignment="1">
      <alignment wrapText="1"/>
    </xf>
    <xf numFmtId="0" fontId="20" fillId="14" borderId="9" xfId="0" applyFont="1" applyFill="1" applyBorder="1" applyAlignment="1">
      <alignment vertical="top" wrapText="1"/>
    </xf>
    <xf numFmtId="0" fontId="14" fillId="14" borderId="12" xfId="0" applyFont="1" applyFill="1" applyBorder="1" applyAlignment="1">
      <alignment wrapText="1"/>
    </xf>
    <xf numFmtId="0" fontId="20" fillId="14" borderId="0" xfId="0" applyFont="1" applyFill="1" applyAlignment="1">
      <alignment vertical="top" wrapText="1"/>
    </xf>
    <xf numFmtId="0" fontId="23" fillId="14" borderId="0" xfId="0" applyFont="1" applyFill="1"/>
    <xf numFmtId="0" fontId="22" fillId="14" borderId="0" xfId="0" applyFont="1" applyFill="1" applyAlignment="1">
      <alignment vertical="top" wrapText="1"/>
    </xf>
    <xf numFmtId="0" fontId="13" fillId="0" borderId="3" xfId="0" applyFont="1" applyBorder="1" applyAlignment="1" applyProtection="1">
      <alignment horizontal="left" wrapText="1"/>
      <protection locked="0"/>
    </xf>
    <xf numFmtId="0" fontId="13" fillId="0" borderId="3" xfId="0" applyFont="1" applyBorder="1" applyAlignment="1" applyProtection="1">
      <alignment horizontal="left"/>
      <protection locked="0"/>
    </xf>
    <xf numFmtId="3" fontId="24" fillId="8" borderId="33" xfId="0" applyNumberFormat="1" applyFont="1" applyFill="1" applyBorder="1"/>
    <xf numFmtId="0" fontId="3" fillId="7" borderId="24" xfId="0" applyFont="1" applyFill="1" applyBorder="1" applyAlignment="1">
      <alignment horizontal="right"/>
    </xf>
    <xf numFmtId="0" fontId="3" fillId="0" borderId="0" xfId="0" applyFont="1" applyAlignment="1">
      <alignment horizontal="right"/>
    </xf>
    <xf numFmtId="3" fontId="12" fillId="16" borderId="1" xfId="2" applyNumberFormat="1" applyFont="1" applyFill="1" applyBorder="1" applyProtection="1">
      <protection locked="0"/>
    </xf>
    <xf numFmtId="3" fontId="12" fillId="16" borderId="33" xfId="2" applyNumberFormat="1" applyFont="1" applyFill="1" applyBorder="1" applyProtection="1">
      <protection locked="0"/>
    </xf>
    <xf numFmtId="0" fontId="0" fillId="0" borderId="2" xfId="0" applyBorder="1" applyAlignment="1">
      <alignment horizontal="center"/>
    </xf>
    <xf numFmtId="0" fontId="0" fillId="0" borderId="3" xfId="0" applyBorder="1" applyAlignment="1">
      <alignment horizontal="center"/>
    </xf>
    <xf numFmtId="0" fontId="14" fillId="8" borderId="8" xfId="0" applyFont="1" applyFill="1" applyBorder="1" applyAlignment="1">
      <alignment vertical="top" wrapText="1"/>
    </xf>
    <xf numFmtId="0" fontId="0" fillId="0" borderId="0" xfId="0"/>
    <xf numFmtId="0" fontId="0" fillId="0" borderId="9" xfId="0" applyBorder="1"/>
    <xf numFmtId="0" fontId="0" fillId="0" borderId="8" xfId="0" applyBorder="1"/>
    <xf numFmtId="0" fontId="15" fillId="6" borderId="17" xfId="0" applyFont="1" applyFill="1" applyBorder="1" applyAlignment="1">
      <alignment horizontal="left"/>
    </xf>
    <xf numFmtId="0" fontId="14" fillId="0" borderId="13" xfId="0" applyFont="1" applyBorder="1"/>
    <xf numFmtId="0" fontId="14" fillId="0" borderId="3" xfId="0" applyFont="1" applyBorder="1"/>
    <xf numFmtId="0" fontId="0" fillId="0" borderId="0" xfId="0" applyAlignment="1">
      <alignment vertical="top" wrapText="1"/>
    </xf>
    <xf numFmtId="0" fontId="0" fillId="0" borderId="9" xfId="0" applyBorder="1" applyAlignment="1">
      <alignment vertical="top" wrapText="1"/>
    </xf>
    <xf numFmtId="0" fontId="0" fillId="0" borderId="8" xfId="0" applyBorder="1" applyAlignment="1">
      <alignment vertical="top" wrapText="1"/>
    </xf>
    <xf numFmtId="0" fontId="13" fillId="0" borderId="2" xfId="0" applyFont="1" applyBorder="1" applyAlignment="1" applyProtection="1">
      <alignment horizontal="left"/>
      <protection locked="0"/>
    </xf>
    <xf numFmtId="0" fontId="13" fillId="0" borderId="3" xfId="0" applyFont="1" applyBorder="1" applyAlignment="1" applyProtection="1">
      <alignment horizontal="left"/>
      <protection locked="0"/>
    </xf>
    <xf numFmtId="0" fontId="16" fillId="3" borderId="3" xfId="0" applyFont="1" applyFill="1" applyBorder="1" applyAlignment="1">
      <alignment horizontal="left" vertical="center"/>
    </xf>
    <xf numFmtId="0" fontId="14" fillId="0" borderId="1" xfId="0" applyFont="1" applyBorder="1" applyAlignment="1">
      <alignment vertical="center"/>
    </xf>
    <xf numFmtId="0" fontId="14" fillId="0" borderId="3" xfId="0" applyFont="1" applyBorder="1" applyAlignment="1" applyProtection="1">
      <alignment horizontal="left"/>
      <protection locked="0"/>
    </xf>
    <xf numFmtId="0" fontId="16" fillId="10" borderId="44" xfId="0" applyFont="1" applyFill="1" applyBorder="1" applyAlignment="1">
      <alignment textRotation="90"/>
    </xf>
    <xf numFmtId="0" fontId="0" fillId="0" borderId="45" xfId="0" applyBorder="1" applyAlignment="1">
      <alignment textRotation="90"/>
    </xf>
    <xf numFmtId="0" fontId="0" fillId="0" borderId="14" xfId="0" applyBorder="1" applyAlignment="1">
      <alignment textRotation="90"/>
    </xf>
    <xf numFmtId="0" fontId="0" fillId="0" borderId="46" xfId="0" applyBorder="1" applyAlignment="1">
      <alignment textRotation="90"/>
    </xf>
    <xf numFmtId="3" fontId="12" fillId="16" borderId="17" xfId="2" applyNumberFormat="1" applyFont="1" applyFill="1" applyBorder="1" applyAlignment="1" applyProtection="1">
      <protection locked="0"/>
    </xf>
    <xf numFmtId="0" fontId="2" fillId="16" borderId="13" xfId="0" applyFont="1" applyFill="1" applyBorder="1"/>
    <xf numFmtId="0" fontId="2" fillId="16" borderId="3" xfId="0" applyFont="1" applyFill="1" applyBorder="1"/>
    <xf numFmtId="3" fontId="14" fillId="0" borderId="17" xfId="2" applyNumberFormat="1" applyFont="1" applyFill="1" applyBorder="1" applyAlignment="1" applyProtection="1">
      <protection locked="0"/>
    </xf>
    <xf numFmtId="0" fontId="0" fillId="0" borderId="13" xfId="0" applyBorder="1"/>
    <xf numFmtId="0" fontId="0" fillId="0" borderId="3" xfId="0" applyBorder="1"/>
    <xf numFmtId="0" fontId="16" fillId="3" borderId="13" xfId="0" applyFont="1" applyFill="1" applyBorder="1" applyAlignment="1">
      <alignment wrapText="1"/>
    </xf>
    <xf numFmtId="0" fontId="14" fillId="0" borderId="13" xfId="0" applyFont="1" applyBorder="1" applyAlignment="1">
      <alignment wrapText="1"/>
    </xf>
    <xf numFmtId="0" fontId="14" fillId="0" borderId="3" xfId="0" applyFont="1" applyBorder="1" applyAlignment="1">
      <alignment wrapText="1"/>
    </xf>
    <xf numFmtId="0" fontId="13" fillId="0" borderId="13" xfId="0" applyFont="1" applyBorder="1" applyAlignment="1" applyProtection="1">
      <alignment horizontal="left"/>
      <protection locked="0"/>
    </xf>
    <xf numFmtId="0" fontId="14" fillId="0" borderId="13" xfId="0" applyFont="1" applyBorder="1" applyAlignment="1" applyProtection="1">
      <alignment horizontal="left"/>
      <protection locked="0"/>
    </xf>
    <xf numFmtId="0" fontId="16" fillId="3" borderId="17" xfId="0" applyFont="1" applyFill="1" applyBorder="1" applyAlignment="1">
      <alignment wrapText="1"/>
    </xf>
    <xf numFmtId="0" fontId="13" fillId="0" borderId="17" xfId="0" applyFont="1" applyBorder="1" applyAlignment="1" applyProtection="1">
      <alignment horizontal="left"/>
      <protection locked="0"/>
    </xf>
    <xf numFmtId="4" fontId="15" fillId="6" borderId="17" xfId="2" applyNumberFormat="1" applyFont="1" applyFill="1" applyBorder="1" applyAlignment="1" applyProtection="1">
      <alignment wrapText="1"/>
    </xf>
    <xf numFmtId="0" fontId="16" fillId="3" borderId="3" xfId="0" applyFont="1" applyFill="1" applyBorder="1" applyAlignment="1">
      <alignment wrapText="1"/>
    </xf>
    <xf numFmtId="0" fontId="16" fillId="3" borderId="1" xfId="0" applyFont="1" applyFill="1" applyBorder="1" applyAlignment="1">
      <alignment horizontal="left"/>
    </xf>
    <xf numFmtId="0" fontId="16" fillId="3" borderId="16" xfId="0" applyFont="1" applyFill="1" applyBorder="1" applyAlignment="1">
      <alignment horizontal="left" vertical="center"/>
    </xf>
    <xf numFmtId="3" fontId="10" fillId="0" borderId="34" xfId="2" applyNumberFormat="1" applyFont="1" applyFill="1" applyBorder="1" applyAlignment="1" applyProtection="1"/>
    <xf numFmtId="0" fontId="12" fillId="0" borderId="30" xfId="0" applyFont="1" applyBorder="1"/>
    <xf numFmtId="0" fontId="12" fillId="0" borderId="50" xfId="0" applyFont="1" applyBorder="1"/>
    <xf numFmtId="0" fontId="16" fillId="3" borderId="16" xfId="0" applyFont="1" applyFill="1" applyBorder="1" applyAlignment="1">
      <alignment wrapText="1"/>
    </xf>
    <xf numFmtId="0" fontId="14" fillId="0" borderId="1" xfId="0" applyFont="1" applyBorder="1" applyAlignment="1">
      <alignment wrapText="1"/>
    </xf>
    <xf numFmtId="0" fontId="16" fillId="3" borderId="1" xfId="0" applyFont="1" applyFill="1" applyBorder="1" applyAlignment="1">
      <alignment wrapText="1"/>
    </xf>
    <xf numFmtId="0" fontId="14" fillId="3" borderId="1" xfId="0" applyFont="1" applyFill="1" applyBorder="1" applyAlignment="1">
      <alignment wrapText="1"/>
    </xf>
    <xf numFmtId="4" fontId="15" fillId="6" borderId="13" xfId="2" applyNumberFormat="1" applyFont="1" applyFill="1" applyBorder="1" applyAlignment="1" applyProtection="1">
      <alignment wrapText="1"/>
    </xf>
    <xf numFmtId="0" fontId="13" fillId="0" borderId="1"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0" fillId="14" borderId="6" xfId="0" applyFill="1" applyBorder="1" applyAlignment="1">
      <alignment vertical="top" wrapText="1"/>
    </xf>
    <xf numFmtId="0" fontId="0" fillId="14" borderId="6" xfId="0" applyFill="1" applyBorder="1" applyAlignment="1">
      <alignment wrapText="1"/>
    </xf>
    <xf numFmtId="0" fontId="0" fillId="14" borderId="7" xfId="0" applyFill="1" applyBorder="1" applyAlignment="1">
      <alignment wrapText="1"/>
    </xf>
    <xf numFmtId="0" fontId="20" fillId="14" borderId="0" xfId="0" applyFont="1" applyFill="1" applyAlignment="1">
      <alignment vertical="top" wrapText="1"/>
    </xf>
    <xf numFmtId="0" fontId="20" fillId="14" borderId="9" xfId="0" applyFont="1" applyFill="1" applyBorder="1" applyAlignment="1">
      <alignment vertical="top" wrapText="1"/>
    </xf>
    <xf numFmtId="0" fontId="21" fillId="14" borderId="0" xfId="0" applyFont="1" applyFill="1"/>
    <xf numFmtId="0" fontId="21" fillId="14" borderId="9" xfId="0" applyFont="1" applyFill="1" applyBorder="1"/>
    <xf numFmtId="0" fontId="14" fillId="9" borderId="44" xfId="0" applyFont="1" applyFill="1" applyBorder="1" applyAlignment="1">
      <alignment horizontal="center" textRotation="90"/>
    </xf>
    <xf numFmtId="0" fontId="14" fillId="9" borderId="45" xfId="0" applyFont="1" applyFill="1" applyBorder="1" applyAlignment="1">
      <alignment horizontal="center" textRotation="90"/>
    </xf>
    <xf numFmtId="0" fontId="14" fillId="9" borderId="46" xfId="0" applyFont="1" applyFill="1" applyBorder="1" applyAlignment="1">
      <alignment horizontal="center" textRotation="90"/>
    </xf>
    <xf numFmtId="3" fontId="10" fillId="0" borderId="47" xfId="2" applyNumberFormat="1" applyFont="1" applyFill="1" applyBorder="1" applyAlignment="1" applyProtection="1"/>
    <xf numFmtId="0" fontId="10" fillId="0" borderId="47" xfId="0" applyFont="1" applyBorder="1"/>
    <xf numFmtId="0" fontId="15" fillId="6" borderId="13" xfId="0" applyFont="1" applyFill="1" applyBorder="1" applyAlignment="1">
      <alignment horizontal="left"/>
    </xf>
    <xf numFmtId="0" fontId="15" fillId="4" borderId="16" xfId="0" applyFont="1" applyFill="1" applyBorder="1"/>
    <xf numFmtId="0" fontId="14" fillId="0" borderId="1" xfId="0" applyFont="1" applyBorder="1"/>
    <xf numFmtId="0" fontId="12" fillId="8" borderId="36" xfId="0" applyFont="1" applyFill="1" applyBorder="1" applyAlignment="1">
      <alignment horizontal="left" vertical="top"/>
    </xf>
    <xf numFmtId="0" fontId="14" fillId="8" borderId="35" xfId="0" applyFont="1" applyFill="1" applyBorder="1" applyAlignment="1">
      <alignment horizontal="left" vertical="top"/>
    </xf>
    <xf numFmtId="0" fontId="14" fillId="8" borderId="37" xfId="0" applyFont="1" applyFill="1" applyBorder="1" applyAlignment="1">
      <alignment horizontal="left" vertical="top"/>
    </xf>
    <xf numFmtId="0" fontId="14" fillId="8" borderId="14" xfId="0" applyFont="1" applyFill="1" applyBorder="1" applyAlignment="1">
      <alignment horizontal="left" vertical="top"/>
    </xf>
    <xf numFmtId="0" fontId="14" fillId="8" borderId="0" xfId="0" applyFont="1" applyFill="1" applyAlignment="1">
      <alignment horizontal="left" vertical="top"/>
    </xf>
    <xf numFmtId="0" fontId="14" fillId="8" borderId="15" xfId="0" applyFont="1" applyFill="1" applyBorder="1" applyAlignment="1">
      <alignment horizontal="left" vertical="top"/>
    </xf>
    <xf numFmtId="0" fontId="14" fillId="8" borderId="18" xfId="0" applyFont="1" applyFill="1" applyBorder="1" applyAlignment="1">
      <alignment horizontal="left" vertical="top"/>
    </xf>
    <xf numFmtId="0" fontId="14" fillId="8" borderId="19" xfId="0" applyFont="1" applyFill="1" applyBorder="1" applyAlignment="1">
      <alignment horizontal="left" vertical="top"/>
    </xf>
    <xf numFmtId="0" fontId="14" fillId="8" borderId="23" xfId="0" applyFont="1" applyFill="1" applyBorder="1" applyAlignment="1">
      <alignment horizontal="left" vertical="top"/>
    </xf>
    <xf numFmtId="3" fontId="15" fillId="6" borderId="16" xfId="2" applyNumberFormat="1" applyFont="1" applyFill="1" applyBorder="1" applyAlignment="1" applyProtection="1"/>
    <xf numFmtId="0" fontId="16" fillId="3" borderId="16" xfId="0" applyFont="1" applyFill="1" applyBorder="1"/>
    <xf numFmtId="0" fontId="16" fillId="15" borderId="41" xfId="0" applyFont="1" applyFill="1" applyBorder="1"/>
    <xf numFmtId="0" fontId="14" fillId="15" borderId="40" xfId="0" applyFont="1" applyFill="1" applyBorder="1"/>
    <xf numFmtId="3" fontId="15" fillId="6" borderId="42" xfId="2" applyNumberFormat="1" applyFont="1" applyFill="1" applyBorder="1" applyAlignment="1" applyProtection="1"/>
    <xf numFmtId="0" fontId="14" fillId="0" borderId="39" xfId="0" applyFont="1" applyBorder="1"/>
    <xf numFmtId="0" fontId="13" fillId="8" borderId="1" xfId="0" applyFont="1" applyFill="1" applyBorder="1" applyAlignment="1" applyProtection="1">
      <alignment horizontal="right"/>
      <protection locked="0"/>
    </xf>
    <xf numFmtId="0" fontId="14" fillId="8" borderId="33" xfId="0" applyFont="1" applyFill="1" applyBorder="1" applyAlignment="1" applyProtection="1">
      <alignment horizontal="right"/>
      <protection locked="0"/>
    </xf>
    <xf numFmtId="0" fontId="24" fillId="3" borderId="16" xfId="0" applyFont="1" applyFill="1" applyBorder="1"/>
    <xf numFmtId="0" fontId="24" fillId="0" borderId="1" xfId="0" applyFont="1" applyBorder="1"/>
    <xf numFmtId="3" fontId="13" fillId="0" borderId="1" xfId="0" applyNumberFormat="1" applyFont="1" applyBorder="1" applyAlignment="1" applyProtection="1">
      <alignment horizontal="right"/>
      <protection locked="0"/>
    </xf>
    <xf numFmtId="3" fontId="13" fillId="0" borderId="33" xfId="0" applyNumberFormat="1" applyFont="1" applyBorder="1" applyAlignment="1" applyProtection="1">
      <alignment horizontal="right"/>
      <protection locked="0"/>
    </xf>
    <xf numFmtId="164" fontId="13" fillId="8" borderId="1" xfId="0" applyNumberFormat="1" applyFont="1" applyFill="1" applyBorder="1" applyAlignment="1" applyProtection="1">
      <alignment horizontal="right"/>
      <protection locked="0"/>
    </xf>
    <xf numFmtId="164" fontId="13" fillId="8" borderId="33" xfId="0" applyNumberFormat="1" applyFont="1" applyFill="1" applyBorder="1" applyAlignment="1" applyProtection="1">
      <alignment horizontal="right"/>
      <protection locked="0"/>
    </xf>
    <xf numFmtId="0" fontId="7" fillId="0" borderId="36" xfId="0" applyFont="1" applyBorder="1" applyAlignment="1">
      <alignment vertical="center" wrapText="1"/>
    </xf>
    <xf numFmtId="0" fontId="0" fillId="0" borderId="35" xfId="0" applyBorder="1" applyAlignment="1">
      <alignment wrapText="1"/>
    </xf>
    <xf numFmtId="0" fontId="0" fillId="0" borderId="37" xfId="0" applyBorder="1" applyAlignment="1">
      <alignment wrapText="1"/>
    </xf>
    <xf numFmtId="0" fontId="0" fillId="0" borderId="14" xfId="0" applyBorder="1" applyAlignment="1">
      <alignment wrapText="1"/>
    </xf>
    <xf numFmtId="0" fontId="0" fillId="0" borderId="0" xfId="0" applyAlignment="1">
      <alignment wrapText="1"/>
    </xf>
    <xf numFmtId="0" fontId="0" fillId="0" borderId="15"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3" xfId="0" applyBorder="1" applyAlignment="1">
      <alignment wrapText="1"/>
    </xf>
  </cellXfs>
  <cellStyles count="6">
    <cellStyle name="20 % - Dekorfärg2" xfId="2" builtinId="34"/>
    <cellStyle name="Dekorfärg3" xfId="5" builtinId="37"/>
    <cellStyle name="Hyperlänk" xfId="3" builtinId="8" customBuiltin="1"/>
    <cellStyle name="Normal" xfId="0" builtinId="0"/>
    <cellStyle name="Normal 2" xfId="4" xr:uid="{00000000-0005-0000-0000-000004000000}"/>
    <cellStyle name="Procent" xfId="1" builtinId="5"/>
  </cellStyles>
  <dxfs count="2">
    <dxf>
      <font>
        <color theme="0"/>
      </font>
      <fill>
        <patternFill>
          <bgColor theme="0"/>
        </patternFill>
      </fill>
      <border>
        <left/>
        <right/>
        <bottom/>
        <vertical/>
        <horizontal/>
      </border>
    </dxf>
    <dxf>
      <font>
        <b/>
        <i val="0"/>
        <color theme="0"/>
      </font>
      <fill>
        <patternFill>
          <bgColor rgb="FFD40963"/>
        </patternFill>
      </fill>
    </dxf>
  </dxfs>
  <tableStyles count="0" defaultTableStyle="TableStyleMedium2" defaultPivotStyle="PivotStyleLight16"/>
  <colors>
    <mruColors>
      <color rgb="FFC5EFF1"/>
      <color rgb="FFD40963"/>
      <color rgb="FFB0CA3B"/>
      <color rgb="FF09306F"/>
      <color rgb="FFFFCCCC"/>
      <color rgb="FFFFCC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a\Redovisning%20och%20controlling\Budget%20och%20kalkyl\Kalkylmallar\2017\Forskningskalkylmall%20bidrag%20och%20uppdrag%20-%202017%20v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r"/>
      <sheetName val="Uppdragsforskning"/>
      <sheetName val="Uppföljning uppdrag"/>
      <sheetName val="Bidragsforskning"/>
      <sheetName val="Spec-indir-kostn-inst &amp; -proj"/>
      <sheetName val="Uppföljning bidrag"/>
      <sheetName val="INDI FO 2017"/>
    </sheetNames>
    <sheetDataSet>
      <sheetData sheetId="0">
        <row r="1">
          <cell r="E1">
            <v>-0.05</v>
          </cell>
        </row>
        <row r="2">
          <cell r="E2">
            <v>-0.04</v>
          </cell>
        </row>
        <row r="3">
          <cell r="E3">
            <v>-0.03</v>
          </cell>
        </row>
        <row r="4">
          <cell r="E4">
            <v>-1.9999999999999997E-2</v>
          </cell>
        </row>
        <row r="5">
          <cell r="E5">
            <v>-9.9999999999999967E-3</v>
          </cell>
        </row>
        <row r="6">
          <cell r="E6">
            <v>0</v>
          </cell>
        </row>
        <row r="7">
          <cell r="E7">
            <v>0.01</v>
          </cell>
        </row>
        <row r="8">
          <cell r="E8">
            <v>0.02</v>
          </cell>
        </row>
        <row r="9">
          <cell r="E9">
            <v>0.03</v>
          </cell>
        </row>
        <row r="10">
          <cell r="E10">
            <v>0.04</v>
          </cell>
        </row>
        <row r="11">
          <cell r="E11">
            <v>0.05</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KI-tema">
  <a:themeElements>
    <a:clrScheme name="">
      <a:dk1>
        <a:srgbClr val="000000"/>
      </a:dk1>
      <a:lt1>
        <a:srgbClr val="FFFFFF"/>
      </a:lt1>
      <a:dk2>
        <a:srgbClr val="000000"/>
      </a:dk2>
      <a:lt2>
        <a:srgbClr val="808080"/>
      </a:lt2>
      <a:accent1>
        <a:srgbClr val="870052"/>
      </a:accent1>
      <a:accent2>
        <a:srgbClr val="9FE6E9"/>
      </a:accent2>
      <a:accent3>
        <a:srgbClr val="FFFFFF"/>
      </a:accent3>
      <a:accent4>
        <a:srgbClr val="000000"/>
      </a:accent4>
      <a:accent5>
        <a:srgbClr val="C3AAB3"/>
      </a:accent5>
      <a:accent6>
        <a:srgbClr val="90D0D3"/>
      </a:accent6>
      <a:hlink>
        <a:srgbClr val="D40963"/>
      </a:hlink>
      <a:folHlink>
        <a:srgbClr val="CBCBCB"/>
      </a:folHlink>
    </a:clrScheme>
    <a:fontScheme name="Office-tema">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sv-SE" sz="2400" b="0" i="0" u="none" strike="noStrike" cap="none" normalizeH="0" baseline="0" smtClean="0">
            <a:ln>
              <a:noFill/>
            </a:ln>
            <a:solidFill>
              <a:schemeClr val="tx1"/>
            </a:solidFill>
            <a:effectLst/>
            <a:latin typeface="Times"/>
          </a:defRPr>
        </a:defPPr>
      </a:lstStyle>
    </a:lnDef>
  </a:objectDefaults>
  <a:extraClrSchemeLst>
    <a:extraClrScheme>
      <a:clrScheme name="Office-tema 1">
        <a:dk1>
          <a:srgbClr val="000000"/>
        </a:dk1>
        <a:lt1>
          <a:srgbClr val="FFFFFF"/>
        </a:lt1>
        <a:dk2>
          <a:srgbClr val="000000"/>
        </a:dk2>
        <a:lt2>
          <a:srgbClr val="808080"/>
        </a:lt2>
        <a:accent1>
          <a:srgbClr val="761B54"/>
        </a:accent1>
        <a:accent2>
          <a:srgbClr val="97D8DA"/>
        </a:accent2>
        <a:accent3>
          <a:srgbClr val="FFFFFF"/>
        </a:accent3>
        <a:accent4>
          <a:srgbClr val="000000"/>
        </a:accent4>
        <a:accent5>
          <a:srgbClr val="BDABB3"/>
        </a:accent5>
        <a:accent6>
          <a:srgbClr val="88C4C5"/>
        </a:accent6>
        <a:hlink>
          <a:srgbClr val="CF0063"/>
        </a:hlink>
        <a:folHlink>
          <a:srgbClr val="CBCBCB"/>
        </a:folHlink>
      </a:clrScheme>
      <a:clrMap bg1="lt1" tx1="dk1" bg2="lt2" tx2="dk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KI-tema" id="{3EA63724-4386-435B-BD23-AF97CCD19B44}" vid="{A574FFD5-5EEA-4DB9-BE80-CD341E3F3E5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C1:U193"/>
  <sheetViews>
    <sheetView showGridLines="0" topLeftCell="B44" zoomScaleNormal="100" zoomScalePageLayoutView="90" workbookViewId="0">
      <selection activeCell="J131" sqref="J131"/>
    </sheetView>
  </sheetViews>
  <sheetFormatPr defaultColWidth="8.58203125" defaultRowHeight="12.5" outlineLevelRow="2" x14ac:dyDescent="0.25"/>
  <cols>
    <col min="1" max="2" width="2.58203125" style="35" customWidth="1"/>
    <col min="3" max="3" width="2.58203125" style="33" customWidth="1"/>
    <col min="4" max="5" width="2.5" style="33" customWidth="1"/>
    <col min="6" max="6" width="23.83203125" style="33" customWidth="1"/>
    <col min="7" max="7" width="8.83203125" style="33" customWidth="1"/>
    <col min="8" max="8" width="22.58203125" style="33" customWidth="1"/>
    <col min="9" max="9" width="15.58203125" style="33" customWidth="1"/>
    <col min="10" max="10" width="13.33203125" style="33" bestFit="1" customWidth="1"/>
    <col min="11" max="11" width="14.58203125" style="33" bestFit="1" customWidth="1"/>
    <col min="12" max="14" width="3.33203125" style="33" customWidth="1"/>
    <col min="15" max="15" width="2.33203125" style="33" customWidth="1"/>
    <col min="16" max="21" width="8.58203125" style="33"/>
    <col min="22" max="22" width="27.58203125" style="35" customWidth="1"/>
    <col min="23" max="16384" width="8.58203125" style="35"/>
  </cols>
  <sheetData>
    <row r="1" spans="3:21" ht="20" x14ac:dyDescent="0.4">
      <c r="D1" s="127" t="s">
        <v>43</v>
      </c>
      <c r="E1" s="127"/>
      <c r="F1" s="34"/>
      <c r="G1" s="34"/>
      <c r="H1" s="34"/>
      <c r="I1" s="34"/>
      <c r="J1" s="34"/>
      <c r="K1" s="34"/>
      <c r="L1" s="34"/>
      <c r="M1" s="34"/>
      <c r="N1" s="34"/>
      <c r="O1" s="34"/>
      <c r="P1" s="34"/>
      <c r="Q1" s="34"/>
      <c r="R1" s="34"/>
      <c r="S1" s="34"/>
      <c r="T1" s="34"/>
      <c r="U1" s="34"/>
    </row>
    <row r="2" spans="3:21" s="36" customFormat="1" ht="13" thickBot="1" x14ac:dyDescent="0.3"/>
    <row r="3" spans="3:21" s="36" customFormat="1" ht="28.75" customHeight="1" thickTop="1" x14ac:dyDescent="0.3">
      <c r="C3" s="176"/>
      <c r="D3" s="242" t="s">
        <v>205</v>
      </c>
      <c r="E3" s="243"/>
      <c r="F3" s="243"/>
      <c r="G3" s="243"/>
      <c r="H3" s="243"/>
      <c r="I3" s="243"/>
      <c r="J3" s="243"/>
      <c r="K3" s="243"/>
      <c r="L3" s="244"/>
      <c r="P3" s="37"/>
      <c r="Q3" s="38"/>
      <c r="R3" s="38"/>
      <c r="S3" s="38"/>
      <c r="T3" s="38"/>
      <c r="U3" s="39"/>
    </row>
    <row r="4" spans="3:21" s="36" customFormat="1" x14ac:dyDescent="0.25">
      <c r="C4" s="176"/>
      <c r="D4" s="180"/>
      <c r="E4" s="180"/>
      <c r="F4" s="180"/>
      <c r="G4" s="180"/>
      <c r="H4" s="180"/>
      <c r="I4" s="180"/>
      <c r="J4" s="180"/>
      <c r="K4" s="180"/>
      <c r="L4" s="181"/>
      <c r="P4" s="40"/>
      <c r="Q4" s="41"/>
      <c r="R4" s="41"/>
      <c r="S4" s="41"/>
      <c r="T4" s="41"/>
      <c r="U4" s="42"/>
    </row>
    <row r="5" spans="3:21" ht="17.5" customHeight="1" x14ac:dyDescent="0.3">
      <c r="C5" s="176"/>
      <c r="D5" s="247" t="s">
        <v>206</v>
      </c>
      <c r="E5" s="247"/>
      <c r="F5" s="247"/>
      <c r="G5" s="247"/>
      <c r="H5" s="247"/>
      <c r="I5" s="247"/>
      <c r="J5" s="247"/>
      <c r="K5" s="247"/>
      <c r="L5" s="248"/>
      <c r="M5" s="36"/>
      <c r="N5" s="36"/>
      <c r="P5" s="40"/>
      <c r="Q5" s="41"/>
      <c r="R5" s="41"/>
      <c r="S5" s="41"/>
      <c r="T5" s="41"/>
      <c r="U5" s="42"/>
    </row>
    <row r="6" spans="3:21" ht="43.75" customHeight="1" x14ac:dyDescent="0.25">
      <c r="C6" s="47"/>
      <c r="D6" s="186"/>
      <c r="E6" s="245" t="s">
        <v>209</v>
      </c>
      <c r="F6" s="245"/>
      <c r="G6" s="245"/>
      <c r="H6" s="245"/>
      <c r="I6" s="245"/>
      <c r="J6" s="245"/>
      <c r="K6" s="245"/>
      <c r="L6" s="246"/>
      <c r="M6" s="36"/>
      <c r="N6" s="36"/>
      <c r="P6" s="40"/>
      <c r="Q6" s="41"/>
      <c r="R6" s="41"/>
      <c r="S6" s="41"/>
      <c r="T6" s="41"/>
      <c r="U6" s="42"/>
    </row>
    <row r="7" spans="3:21" x14ac:dyDescent="0.25">
      <c r="C7" s="47"/>
      <c r="D7" s="180"/>
      <c r="E7" s="180"/>
      <c r="F7" s="180"/>
      <c r="G7" s="180"/>
      <c r="H7" s="180"/>
      <c r="I7" s="180"/>
      <c r="J7" s="180"/>
      <c r="K7" s="180"/>
      <c r="L7" s="181"/>
      <c r="M7" s="36"/>
      <c r="N7" s="36"/>
      <c r="P7" s="40"/>
      <c r="Q7" s="41"/>
      <c r="R7" s="41"/>
      <c r="S7" s="41"/>
      <c r="T7" s="41"/>
      <c r="U7" s="42"/>
    </row>
    <row r="8" spans="3:21" ht="29.5" customHeight="1" x14ac:dyDescent="0.25">
      <c r="C8" s="47"/>
      <c r="D8" s="186"/>
      <c r="E8" s="245" t="s">
        <v>208</v>
      </c>
      <c r="F8" s="245"/>
      <c r="G8" s="245"/>
      <c r="H8" s="245"/>
      <c r="I8" s="245"/>
      <c r="J8" s="245"/>
      <c r="K8" s="245"/>
      <c r="L8" s="246"/>
      <c r="M8" s="36"/>
      <c r="N8" s="36"/>
      <c r="P8" s="40"/>
      <c r="Q8" s="179"/>
      <c r="R8" s="41"/>
      <c r="S8" s="41"/>
      <c r="T8" s="41"/>
      <c r="U8" s="42"/>
    </row>
    <row r="9" spans="3:21" ht="10.75" customHeight="1" x14ac:dyDescent="0.25">
      <c r="C9" s="47"/>
      <c r="D9" s="180"/>
      <c r="E9" s="180"/>
      <c r="F9" s="180"/>
      <c r="G9" s="180"/>
      <c r="H9" s="180"/>
      <c r="I9" s="180"/>
      <c r="J9" s="180"/>
      <c r="K9" s="180"/>
      <c r="L9" s="181"/>
      <c r="M9" s="36"/>
      <c r="N9" s="36"/>
      <c r="P9" s="40"/>
      <c r="Q9" s="41"/>
      <c r="R9" s="41"/>
      <c r="S9" s="41"/>
      <c r="T9" s="41"/>
      <c r="U9" s="42"/>
    </row>
    <row r="10" spans="3:21" ht="30" customHeight="1" x14ac:dyDescent="0.25">
      <c r="C10" s="47"/>
      <c r="D10" s="186"/>
      <c r="E10" s="245" t="s">
        <v>207</v>
      </c>
      <c r="F10" s="245"/>
      <c r="G10" s="245"/>
      <c r="H10" s="245"/>
      <c r="I10" s="245"/>
      <c r="J10" s="245"/>
      <c r="K10" s="245"/>
      <c r="L10" s="246"/>
      <c r="M10" s="36"/>
      <c r="N10" s="36"/>
      <c r="P10" s="40"/>
      <c r="Q10" s="41"/>
      <c r="R10" s="41"/>
      <c r="S10" s="41"/>
      <c r="T10" s="41"/>
      <c r="U10" s="42"/>
    </row>
    <row r="11" spans="3:21" ht="21" customHeight="1" x14ac:dyDescent="0.3">
      <c r="C11" s="47"/>
      <c r="D11" s="247" t="s">
        <v>210</v>
      </c>
      <c r="E11" s="247"/>
      <c r="F11" s="247"/>
      <c r="G11" s="247"/>
      <c r="H11" s="247"/>
      <c r="I11" s="247"/>
      <c r="J11" s="247"/>
      <c r="K11" s="247"/>
      <c r="L11" s="248"/>
      <c r="M11" s="36"/>
      <c r="N11" s="36"/>
      <c r="P11" s="40"/>
      <c r="Q11" s="41"/>
      <c r="R11" s="41"/>
      <c r="S11" s="41"/>
      <c r="T11" s="41"/>
      <c r="U11" s="42"/>
    </row>
    <row r="12" spans="3:21" ht="21" customHeight="1" x14ac:dyDescent="0.3">
      <c r="C12" s="47"/>
      <c r="D12" s="186"/>
      <c r="E12" s="185" t="s">
        <v>211</v>
      </c>
      <c r="F12" s="184"/>
      <c r="G12" s="184"/>
      <c r="H12" s="184"/>
      <c r="I12" s="184"/>
      <c r="J12" s="184"/>
      <c r="K12" s="184"/>
      <c r="L12" s="182"/>
      <c r="M12" s="36"/>
      <c r="N12" s="36"/>
      <c r="P12" s="40"/>
      <c r="Q12" s="41"/>
      <c r="R12" s="41"/>
      <c r="S12" s="41"/>
      <c r="T12" s="41"/>
      <c r="U12" s="42"/>
    </row>
    <row r="13" spans="3:21" ht="21" customHeight="1" x14ac:dyDescent="0.25">
      <c r="C13" s="47"/>
      <c r="D13" s="186"/>
      <c r="E13" s="245" t="s">
        <v>212</v>
      </c>
      <c r="F13" s="245"/>
      <c r="G13" s="245"/>
      <c r="H13" s="245"/>
      <c r="I13" s="245"/>
      <c r="J13" s="245"/>
      <c r="K13" s="245"/>
      <c r="L13" s="246"/>
      <c r="M13" s="36"/>
      <c r="N13" s="36"/>
      <c r="P13" s="40"/>
      <c r="Q13" s="41"/>
      <c r="R13" s="41"/>
      <c r="S13" s="41"/>
      <c r="T13" s="41"/>
      <c r="U13" s="42"/>
    </row>
    <row r="14" spans="3:21" ht="13" thickBot="1" x14ac:dyDescent="0.3">
      <c r="D14" s="107"/>
      <c r="E14" s="108"/>
      <c r="F14" s="108"/>
      <c r="G14" s="108"/>
      <c r="H14" s="108"/>
      <c r="I14" s="108"/>
      <c r="J14" s="108"/>
      <c r="K14" s="108"/>
      <c r="L14" s="183"/>
      <c r="M14" s="36"/>
      <c r="N14" s="36"/>
      <c r="P14" s="40"/>
      <c r="Q14" s="41"/>
      <c r="R14" s="41"/>
      <c r="S14" s="41"/>
      <c r="T14" s="41"/>
      <c r="U14" s="42"/>
    </row>
    <row r="15" spans="3:21" ht="13" thickTop="1" x14ac:dyDescent="0.25">
      <c r="D15" s="36"/>
      <c r="E15" s="36"/>
      <c r="F15" s="36"/>
      <c r="G15" s="36"/>
      <c r="H15" s="36"/>
      <c r="I15" s="36"/>
      <c r="J15" s="36"/>
      <c r="K15" s="36"/>
      <c r="P15" s="40"/>
      <c r="Q15" s="41"/>
      <c r="R15" s="41"/>
      <c r="S15" s="41"/>
      <c r="T15" s="41"/>
      <c r="U15" s="42"/>
    </row>
    <row r="16" spans="3:21" ht="13" thickBot="1" x14ac:dyDescent="0.3">
      <c r="D16" s="36"/>
      <c r="E16" s="36"/>
      <c r="F16" s="36"/>
      <c r="G16" s="36"/>
      <c r="H16" s="36"/>
      <c r="I16" s="36"/>
      <c r="J16" s="36"/>
      <c r="K16" s="36"/>
      <c r="P16" s="40"/>
      <c r="Q16" s="41"/>
      <c r="R16" s="41"/>
      <c r="S16" s="41"/>
      <c r="T16" s="41"/>
      <c r="U16" s="42"/>
    </row>
    <row r="17" spans="4:21" ht="13" thickTop="1" x14ac:dyDescent="0.25">
      <c r="D17" s="43"/>
      <c r="E17" s="44"/>
      <c r="F17" s="44"/>
      <c r="G17" s="44"/>
      <c r="H17" s="44"/>
      <c r="I17" s="44"/>
      <c r="J17" s="44"/>
      <c r="K17" s="44"/>
      <c r="L17" s="45"/>
      <c r="P17" s="40"/>
      <c r="Q17" s="41"/>
      <c r="R17" s="41"/>
      <c r="S17" s="41"/>
      <c r="T17" s="41"/>
      <c r="U17" s="42"/>
    </row>
    <row r="18" spans="4:21" ht="13" thickBot="1" x14ac:dyDescent="0.3">
      <c r="D18" s="46"/>
      <c r="L18" s="47"/>
      <c r="P18" s="40"/>
      <c r="Q18" s="41"/>
      <c r="R18" s="41"/>
      <c r="S18" s="41"/>
      <c r="T18" s="41"/>
      <c r="U18" s="42"/>
    </row>
    <row r="19" spans="4:21" ht="12.75" customHeight="1" x14ac:dyDescent="0.3">
      <c r="D19" s="46"/>
      <c r="F19" s="48" t="s">
        <v>2</v>
      </c>
      <c r="G19" s="49"/>
      <c r="H19" s="49"/>
      <c r="I19" s="49"/>
      <c r="J19" s="49"/>
      <c r="K19" s="50"/>
      <c r="L19" s="47"/>
      <c r="P19" s="196" t="s">
        <v>204</v>
      </c>
      <c r="Q19" s="203"/>
      <c r="R19" s="203"/>
      <c r="S19" s="203"/>
      <c r="T19" s="203"/>
      <c r="U19" s="204"/>
    </row>
    <row r="20" spans="4:21" x14ac:dyDescent="0.25">
      <c r="D20" s="46"/>
      <c r="F20" s="51"/>
      <c r="K20" s="52"/>
      <c r="L20" s="47"/>
      <c r="P20" s="205"/>
      <c r="Q20" s="203"/>
      <c r="R20" s="203"/>
      <c r="S20" s="203"/>
      <c r="T20" s="203"/>
      <c r="U20" s="204"/>
    </row>
    <row r="21" spans="4:21" x14ac:dyDescent="0.25">
      <c r="D21" s="46"/>
      <c r="F21" s="146" t="s">
        <v>183</v>
      </c>
      <c r="G21" s="53"/>
      <c r="K21" s="52"/>
      <c r="L21" s="47"/>
      <c r="P21" s="205"/>
      <c r="Q21" s="203"/>
      <c r="R21" s="203"/>
      <c r="S21" s="203"/>
      <c r="T21" s="203"/>
      <c r="U21" s="204"/>
    </row>
    <row r="22" spans="4:21" ht="13" x14ac:dyDescent="0.3">
      <c r="D22" s="46"/>
      <c r="F22" s="146" t="s">
        <v>112</v>
      </c>
      <c r="G22" s="163"/>
      <c r="H22" s="164"/>
      <c r="K22" s="52"/>
      <c r="L22" s="47"/>
      <c r="P22" s="54"/>
      <c r="Q22" s="55"/>
      <c r="R22" s="55"/>
      <c r="S22" s="55"/>
      <c r="T22" s="55"/>
      <c r="U22" s="56"/>
    </row>
    <row r="23" spans="4:21" x14ac:dyDescent="0.25">
      <c r="D23" s="46"/>
      <c r="F23" s="146" t="s">
        <v>113</v>
      </c>
      <c r="G23" s="72"/>
      <c r="H23" s="154"/>
      <c r="K23" s="52"/>
      <c r="L23" s="47"/>
      <c r="P23" s="54"/>
      <c r="Q23" s="55"/>
      <c r="R23" s="55"/>
      <c r="S23" s="55"/>
      <c r="T23" s="55"/>
      <c r="U23" s="56"/>
    </row>
    <row r="24" spans="4:21" x14ac:dyDescent="0.25">
      <c r="D24" s="46"/>
      <c r="F24" s="57"/>
      <c r="G24" s="58"/>
      <c r="H24" s="59"/>
      <c r="K24" s="52"/>
      <c r="L24" s="47"/>
      <c r="P24" s="54"/>
      <c r="Q24" s="55"/>
      <c r="R24" s="55"/>
      <c r="S24" s="55"/>
      <c r="T24" s="55"/>
      <c r="U24" s="56"/>
    </row>
    <row r="25" spans="4:21" ht="14" x14ac:dyDescent="0.3">
      <c r="D25" s="46"/>
      <c r="F25" s="146" t="s">
        <v>182</v>
      </c>
      <c r="G25" s="194"/>
      <c r="H25" s="195"/>
      <c r="K25" s="52"/>
      <c r="L25" s="47"/>
      <c r="P25" s="54"/>
      <c r="Q25" s="55"/>
      <c r="R25" s="55"/>
      <c r="S25" s="55"/>
      <c r="T25" s="55"/>
      <c r="U25" s="56"/>
    </row>
    <row r="26" spans="4:21" x14ac:dyDescent="0.25">
      <c r="D26" s="46"/>
      <c r="F26" s="146" t="s">
        <v>184</v>
      </c>
      <c r="G26" s="206"/>
      <c r="H26" s="210"/>
      <c r="K26" s="52"/>
      <c r="L26" s="47"/>
      <c r="P26" s="54"/>
      <c r="Q26" s="55"/>
      <c r="R26" s="55"/>
      <c r="S26" s="55"/>
      <c r="T26" s="55"/>
      <c r="U26" s="56"/>
    </row>
    <row r="27" spans="4:21" x14ac:dyDescent="0.25">
      <c r="D27" s="46"/>
      <c r="F27" s="146" t="s">
        <v>185</v>
      </c>
      <c r="G27" s="206"/>
      <c r="H27" s="210"/>
      <c r="K27" s="52"/>
      <c r="L27" s="47"/>
      <c r="P27" s="54"/>
      <c r="Q27" s="55"/>
      <c r="R27" s="55"/>
      <c r="S27" s="55"/>
      <c r="T27" s="55"/>
      <c r="U27" s="56"/>
    </row>
    <row r="28" spans="4:21" x14ac:dyDescent="0.25">
      <c r="D28" s="46"/>
      <c r="F28" s="57"/>
      <c r="G28" s="58"/>
      <c r="H28" s="59"/>
      <c r="K28" s="52"/>
      <c r="L28" s="47"/>
      <c r="P28" s="54"/>
      <c r="Q28" s="55"/>
      <c r="R28" s="55"/>
      <c r="S28" s="55"/>
      <c r="T28" s="55"/>
      <c r="U28" s="56"/>
    </row>
    <row r="29" spans="4:21" x14ac:dyDescent="0.25">
      <c r="D29" s="46"/>
      <c r="F29" s="147" t="s">
        <v>107</v>
      </c>
      <c r="G29" s="206"/>
      <c r="H29" s="210"/>
      <c r="K29" s="52"/>
      <c r="L29" s="47"/>
      <c r="P29" s="54"/>
      <c r="Q29" s="55"/>
      <c r="R29" s="55"/>
      <c r="S29" s="55"/>
      <c r="T29" s="55"/>
      <c r="U29" s="56"/>
    </row>
    <row r="30" spans="4:21" x14ac:dyDescent="0.25">
      <c r="D30" s="46"/>
      <c r="F30" s="147" t="s">
        <v>110</v>
      </c>
      <c r="G30" s="240"/>
      <c r="H30" s="241"/>
      <c r="K30" s="52"/>
      <c r="L30" s="47"/>
      <c r="P30" s="54"/>
      <c r="Q30" s="55"/>
      <c r="R30" s="55"/>
      <c r="S30" s="55"/>
      <c r="T30" s="55"/>
      <c r="U30" s="56"/>
    </row>
    <row r="31" spans="4:21" x14ac:dyDescent="0.25">
      <c r="D31" s="46"/>
      <c r="F31" s="147" t="s">
        <v>111</v>
      </c>
      <c r="G31" s="143"/>
      <c r="H31" s="35"/>
      <c r="K31" s="52"/>
      <c r="L31" s="47"/>
      <c r="P31" s="54"/>
      <c r="Q31" s="55"/>
      <c r="R31" s="55"/>
      <c r="S31" s="55"/>
      <c r="T31" s="55"/>
      <c r="U31" s="56"/>
    </row>
    <row r="32" spans="4:21" x14ac:dyDescent="0.25">
      <c r="D32" s="46"/>
      <c r="F32" s="57"/>
      <c r="G32" s="58"/>
      <c r="H32" s="59"/>
      <c r="K32" s="52"/>
      <c r="L32" s="47"/>
      <c r="P32" s="54"/>
      <c r="Q32" s="55"/>
      <c r="R32" s="55"/>
      <c r="S32" s="55"/>
      <c r="T32" s="55"/>
      <c r="U32" s="56"/>
    </row>
    <row r="33" spans="4:21" x14ac:dyDescent="0.25">
      <c r="D33" s="46"/>
      <c r="F33" s="147" t="s">
        <v>103</v>
      </c>
      <c r="G33" s="60"/>
      <c r="H33" s="61"/>
      <c r="I33" s="61"/>
      <c r="K33" s="52"/>
      <c r="L33" s="47"/>
      <c r="P33" s="54"/>
      <c r="Q33" s="55"/>
      <c r="R33" s="55"/>
      <c r="S33" s="55"/>
      <c r="T33" s="55"/>
      <c r="U33" s="56"/>
    </row>
    <row r="34" spans="4:21" x14ac:dyDescent="0.25">
      <c r="D34" s="46"/>
      <c r="F34" s="147" t="s">
        <v>104</v>
      </c>
      <c r="G34" s="60" t="s">
        <v>237</v>
      </c>
      <c r="H34" s="61"/>
      <c r="I34" s="61"/>
      <c r="K34" s="52"/>
      <c r="L34" s="47"/>
      <c r="P34" s="54"/>
      <c r="Q34" s="55"/>
      <c r="R34" s="55"/>
      <c r="S34" s="55"/>
      <c r="T34" s="55"/>
      <c r="U34" s="56"/>
    </row>
    <row r="35" spans="4:21" x14ac:dyDescent="0.25">
      <c r="D35" s="46"/>
      <c r="F35" s="147" t="s">
        <v>102</v>
      </c>
      <c r="G35" s="60"/>
      <c r="H35" s="61"/>
      <c r="I35" s="61"/>
      <c r="K35" s="52"/>
      <c r="L35" s="47"/>
      <c r="P35" s="54"/>
      <c r="Q35" s="55"/>
      <c r="R35" s="55"/>
      <c r="S35" s="55"/>
      <c r="T35" s="55"/>
      <c r="U35" s="56"/>
    </row>
    <row r="36" spans="4:21" x14ac:dyDescent="0.25">
      <c r="D36" s="46"/>
      <c r="F36" s="147" t="s">
        <v>92</v>
      </c>
      <c r="G36" s="62"/>
      <c r="H36" s="61"/>
      <c r="I36" s="61"/>
      <c r="K36" s="52"/>
      <c r="L36" s="47"/>
      <c r="P36" s="54"/>
      <c r="Q36" s="55"/>
      <c r="R36" s="55"/>
      <c r="S36" s="55"/>
      <c r="T36" s="55"/>
      <c r="U36" s="56"/>
    </row>
    <row r="37" spans="4:21" ht="13" thickBot="1" x14ac:dyDescent="0.3">
      <c r="D37" s="46"/>
      <c r="F37" s="63"/>
      <c r="G37" s="64"/>
      <c r="H37" s="64"/>
      <c r="I37" s="64"/>
      <c r="J37" s="64"/>
      <c r="K37" s="65"/>
      <c r="L37" s="47"/>
      <c r="P37" s="54"/>
      <c r="Q37" s="55"/>
      <c r="R37" s="55"/>
      <c r="S37" s="55"/>
      <c r="T37" s="55"/>
      <c r="U37" s="56"/>
    </row>
    <row r="38" spans="4:21" x14ac:dyDescent="0.25">
      <c r="D38" s="46"/>
      <c r="L38" s="47"/>
      <c r="P38" s="54"/>
      <c r="Q38" s="55"/>
      <c r="R38" s="55"/>
      <c r="S38" s="55"/>
      <c r="T38" s="55"/>
      <c r="U38" s="56"/>
    </row>
    <row r="39" spans="4:21" ht="13" thickBot="1" x14ac:dyDescent="0.3">
      <c r="D39" s="46"/>
      <c r="L39" s="47"/>
      <c r="P39" s="54"/>
      <c r="Q39" s="55"/>
      <c r="R39" s="55"/>
      <c r="S39" s="55"/>
      <c r="T39" s="55"/>
      <c r="U39" s="56"/>
    </row>
    <row r="40" spans="4:21" ht="13" x14ac:dyDescent="0.3">
      <c r="D40" s="46"/>
      <c r="E40" s="249" t="s">
        <v>108</v>
      </c>
      <c r="F40" s="144" t="s">
        <v>63</v>
      </c>
      <c r="G40" s="49"/>
      <c r="H40" s="49"/>
      <c r="I40" s="49"/>
      <c r="J40" s="49"/>
      <c r="K40" s="50"/>
      <c r="L40" s="47"/>
      <c r="P40" s="54"/>
      <c r="Q40" s="55"/>
      <c r="R40" s="55"/>
      <c r="S40" s="55"/>
      <c r="T40" s="55"/>
      <c r="U40" s="56"/>
    </row>
    <row r="41" spans="4:21" ht="14.25" customHeight="1" x14ac:dyDescent="0.25">
      <c r="D41" s="46"/>
      <c r="E41" s="250"/>
      <c r="K41" s="52"/>
      <c r="L41" s="47"/>
      <c r="P41" s="196" t="s">
        <v>198</v>
      </c>
      <c r="Q41" s="197"/>
      <c r="R41" s="197"/>
      <c r="S41" s="197"/>
      <c r="T41" s="197"/>
      <c r="U41" s="198"/>
    </row>
    <row r="42" spans="4:21" ht="14.25" customHeight="1" outlineLevel="1" x14ac:dyDescent="0.3">
      <c r="D42" s="46"/>
      <c r="E42" s="250"/>
      <c r="F42" s="122" t="s">
        <v>6</v>
      </c>
      <c r="K42" s="52"/>
      <c r="L42" s="47"/>
      <c r="P42" s="199"/>
      <c r="Q42" s="197"/>
      <c r="R42" s="197"/>
      <c r="S42" s="197"/>
      <c r="T42" s="197"/>
      <c r="U42" s="198"/>
    </row>
    <row r="43" spans="4:21" ht="14.25" customHeight="1" outlineLevel="2" x14ac:dyDescent="0.3">
      <c r="D43" s="46"/>
      <c r="E43" s="250"/>
      <c r="F43" s="122"/>
      <c r="K43" s="52"/>
      <c r="L43" s="47"/>
      <c r="P43" s="199"/>
      <c r="Q43" s="197"/>
      <c r="R43" s="197"/>
      <c r="S43" s="197"/>
      <c r="T43" s="197"/>
      <c r="U43" s="198"/>
    </row>
    <row r="44" spans="4:21" ht="25" outlineLevel="2" x14ac:dyDescent="0.25">
      <c r="D44" s="46"/>
      <c r="E44" s="250"/>
      <c r="F44" s="88" t="s">
        <v>81</v>
      </c>
      <c r="G44" s="237" t="s">
        <v>142</v>
      </c>
      <c r="H44" s="238"/>
      <c r="I44" s="67" t="s">
        <v>1</v>
      </c>
      <c r="J44" s="161" t="s">
        <v>144</v>
      </c>
      <c r="K44" s="74" t="s">
        <v>145</v>
      </c>
      <c r="L44" s="47"/>
      <c r="P44" s="199"/>
      <c r="Q44" s="197"/>
      <c r="R44" s="197"/>
      <c r="S44" s="197"/>
      <c r="T44" s="197"/>
      <c r="U44" s="198"/>
    </row>
    <row r="45" spans="4:21" ht="14.25" customHeight="1" outlineLevel="2" x14ac:dyDescent="0.25">
      <c r="D45" s="46"/>
      <c r="E45" s="250"/>
      <c r="F45" s="187"/>
      <c r="G45" s="206" t="s">
        <v>226</v>
      </c>
      <c r="H45" s="207"/>
      <c r="I45" s="69"/>
      <c r="J45" s="69"/>
      <c r="K45" s="70">
        <f>IF(OR(I45="",J45=""),0,(I45*J45))</f>
        <v>0</v>
      </c>
      <c r="L45" s="47"/>
      <c r="P45" s="54"/>
      <c r="Q45" s="55"/>
      <c r="R45" s="55"/>
      <c r="S45" s="55"/>
      <c r="T45" s="55"/>
      <c r="U45" s="56"/>
    </row>
    <row r="46" spans="4:21" ht="14.25" customHeight="1" outlineLevel="2" x14ac:dyDescent="0.25">
      <c r="D46" s="46"/>
      <c r="E46" s="250"/>
      <c r="F46" s="187"/>
      <c r="G46" s="206" t="s">
        <v>227</v>
      </c>
      <c r="H46" s="207"/>
      <c r="I46" s="69"/>
      <c r="J46" s="69"/>
      <c r="K46" s="70">
        <f t="shared" ref="K46:K53" si="0">IF(OR(I46="",J46=""),0,(I46*J46))</f>
        <v>0</v>
      </c>
      <c r="L46" s="47"/>
      <c r="P46" s="54"/>
      <c r="Q46" s="55"/>
      <c r="R46" s="55"/>
      <c r="S46" s="55"/>
      <c r="T46" s="55"/>
      <c r="U46" s="56"/>
    </row>
    <row r="47" spans="4:21" ht="14.25" customHeight="1" outlineLevel="2" x14ac:dyDescent="0.25">
      <c r="D47" s="46"/>
      <c r="E47" s="250"/>
      <c r="F47" s="188"/>
      <c r="G47" s="206" t="s">
        <v>228</v>
      </c>
      <c r="H47" s="207"/>
      <c r="I47" s="69"/>
      <c r="J47" s="69"/>
      <c r="K47" s="70">
        <f t="shared" si="0"/>
        <v>0</v>
      </c>
      <c r="L47" s="47"/>
      <c r="P47" s="54"/>
      <c r="Q47" s="55"/>
      <c r="R47" s="55"/>
      <c r="S47" s="55"/>
      <c r="T47" s="55"/>
      <c r="U47" s="56"/>
    </row>
    <row r="48" spans="4:21" ht="14.25" customHeight="1" outlineLevel="2" x14ac:dyDescent="0.25">
      <c r="D48" s="46"/>
      <c r="E48" s="250"/>
      <c r="F48" s="188"/>
      <c r="G48" s="206" t="s">
        <v>229</v>
      </c>
      <c r="H48" s="207"/>
      <c r="I48" s="69"/>
      <c r="J48" s="69"/>
      <c r="K48" s="70">
        <f t="shared" si="0"/>
        <v>0</v>
      </c>
      <c r="L48" s="47"/>
      <c r="P48" s="54"/>
      <c r="Q48" s="55"/>
      <c r="R48" s="55"/>
      <c r="S48" s="55"/>
      <c r="T48" s="55"/>
      <c r="U48" s="56"/>
    </row>
    <row r="49" spans="4:21" ht="14.25" customHeight="1" outlineLevel="2" x14ac:dyDescent="0.25">
      <c r="D49" s="46"/>
      <c r="E49" s="250"/>
      <c r="F49" s="188"/>
      <c r="G49" s="206" t="s">
        <v>230</v>
      </c>
      <c r="H49" s="207"/>
      <c r="I49" s="69"/>
      <c r="J49" s="69"/>
      <c r="K49" s="70">
        <f t="shared" si="0"/>
        <v>0</v>
      </c>
      <c r="L49" s="47"/>
      <c r="P49" s="54"/>
      <c r="Q49" s="55"/>
      <c r="R49" s="55"/>
      <c r="S49" s="55"/>
      <c r="T49" s="55"/>
      <c r="U49" s="56"/>
    </row>
    <row r="50" spans="4:21" ht="14.25" customHeight="1" outlineLevel="2" x14ac:dyDescent="0.25">
      <c r="D50" s="46"/>
      <c r="E50" s="250"/>
      <c r="F50" s="188"/>
      <c r="G50" s="206" t="s">
        <v>231</v>
      </c>
      <c r="H50" s="207"/>
      <c r="I50" s="69"/>
      <c r="J50" s="69"/>
      <c r="K50" s="70">
        <f t="shared" si="0"/>
        <v>0</v>
      </c>
      <c r="L50" s="47"/>
      <c r="P50" s="54"/>
      <c r="Q50" s="55"/>
      <c r="R50" s="55"/>
      <c r="S50" s="55"/>
      <c r="T50" s="55"/>
      <c r="U50" s="56"/>
    </row>
    <row r="51" spans="4:21" ht="14.25" customHeight="1" outlineLevel="2" x14ac:dyDescent="0.25">
      <c r="D51" s="46"/>
      <c r="E51" s="250"/>
      <c r="F51" s="188"/>
      <c r="G51" s="206" t="s">
        <v>232</v>
      </c>
      <c r="H51" s="207"/>
      <c r="I51" s="69"/>
      <c r="J51" s="69"/>
      <c r="K51" s="70">
        <f t="shared" si="0"/>
        <v>0</v>
      </c>
      <c r="L51" s="47"/>
      <c r="P51" s="54"/>
      <c r="Q51" s="55"/>
      <c r="R51" s="55"/>
      <c r="S51" s="55"/>
      <c r="T51" s="55"/>
      <c r="U51" s="56"/>
    </row>
    <row r="52" spans="4:21" ht="14.25" customHeight="1" outlineLevel="2" x14ac:dyDescent="0.25">
      <c r="D52" s="46"/>
      <c r="E52" s="250"/>
      <c r="F52" s="188"/>
      <c r="G52" s="206" t="s">
        <v>233</v>
      </c>
      <c r="H52" s="207"/>
      <c r="I52" s="69"/>
      <c r="J52" s="69"/>
      <c r="K52" s="70">
        <f t="shared" si="0"/>
        <v>0</v>
      </c>
      <c r="L52" s="47"/>
      <c r="P52" s="54"/>
      <c r="Q52" s="55"/>
      <c r="R52" s="55"/>
      <c r="S52" s="55"/>
      <c r="T52" s="55"/>
      <c r="U52" s="56"/>
    </row>
    <row r="53" spans="4:21" ht="14.25" customHeight="1" outlineLevel="2" x14ac:dyDescent="0.25">
      <c r="D53" s="46"/>
      <c r="E53" s="250"/>
      <c r="F53" s="188"/>
      <c r="G53" s="206"/>
      <c r="H53" s="207"/>
      <c r="I53" s="69"/>
      <c r="J53" s="69"/>
      <c r="K53" s="70">
        <f t="shared" si="0"/>
        <v>0</v>
      </c>
      <c r="L53" s="47"/>
      <c r="P53" s="54"/>
      <c r="Q53" s="55"/>
      <c r="R53" s="55"/>
      <c r="S53" s="55"/>
      <c r="T53" s="55"/>
      <c r="U53" s="56"/>
    </row>
    <row r="54" spans="4:21" ht="14.25" customHeight="1" outlineLevel="2" x14ac:dyDescent="0.25">
      <c r="D54" s="46"/>
      <c r="E54" s="250"/>
      <c r="K54" s="52"/>
      <c r="L54" s="47"/>
      <c r="P54" s="54"/>
      <c r="Q54" s="55"/>
      <c r="R54" s="55"/>
      <c r="S54" s="55"/>
      <c r="T54" s="55"/>
      <c r="U54" s="56"/>
    </row>
    <row r="55" spans="4:21" ht="14.25" customHeight="1" outlineLevel="2" x14ac:dyDescent="0.25">
      <c r="D55" s="46"/>
      <c r="E55" s="250"/>
      <c r="K55" s="52"/>
      <c r="L55" s="47"/>
      <c r="P55" s="54"/>
      <c r="Q55" s="55"/>
      <c r="R55" s="55"/>
      <c r="S55" s="55"/>
      <c r="T55" s="55"/>
      <c r="U55" s="56"/>
    </row>
    <row r="56" spans="4:21" ht="14.25" customHeight="1" outlineLevel="2" x14ac:dyDescent="0.3">
      <c r="D56" s="46"/>
      <c r="E56" s="250"/>
      <c r="F56" s="158" t="s">
        <v>5</v>
      </c>
      <c r="G56" s="159"/>
      <c r="H56" s="159"/>
      <c r="I56" s="150">
        <f>SUM(I$45:I53)</f>
        <v>0</v>
      </c>
      <c r="J56" s="160"/>
      <c r="K56" s="149">
        <f>SUM(K$45:K53)</f>
        <v>0</v>
      </c>
      <c r="L56" s="47"/>
      <c r="P56" s="54"/>
      <c r="Q56" s="55"/>
      <c r="R56" s="55"/>
      <c r="S56" s="55"/>
      <c r="T56" s="55"/>
      <c r="U56" s="56"/>
    </row>
    <row r="57" spans="4:21" ht="14.25" customHeight="1" outlineLevel="2" x14ac:dyDescent="0.25">
      <c r="D57" s="46"/>
      <c r="E57" s="250"/>
      <c r="K57" s="52"/>
      <c r="L57" s="47"/>
      <c r="P57" s="54"/>
      <c r="Q57" s="55"/>
      <c r="R57" s="55"/>
      <c r="S57" s="55"/>
      <c r="T57" s="55"/>
      <c r="U57" s="56"/>
    </row>
    <row r="58" spans="4:21" ht="14.25" customHeight="1" outlineLevel="2" x14ac:dyDescent="0.25">
      <c r="D58" s="46"/>
      <c r="E58" s="250"/>
      <c r="F58" s="208" t="s">
        <v>240</v>
      </c>
      <c r="G58" s="209"/>
      <c r="H58" s="209"/>
      <c r="I58" s="209"/>
      <c r="J58" s="71">
        <v>0.55010000000000003</v>
      </c>
      <c r="K58" s="52"/>
      <c r="L58" s="47"/>
      <c r="P58" s="54"/>
      <c r="Q58" s="55"/>
      <c r="R58" s="55"/>
      <c r="S58" s="55"/>
      <c r="T58" s="55"/>
      <c r="U58" s="56"/>
    </row>
    <row r="59" spans="4:21" ht="14.25" customHeight="1" outlineLevel="2" x14ac:dyDescent="0.25">
      <c r="D59" s="46"/>
      <c r="E59" s="250"/>
      <c r="F59" s="208" t="s">
        <v>3</v>
      </c>
      <c r="G59" s="209"/>
      <c r="H59" s="209"/>
      <c r="I59" s="209"/>
      <c r="J59" s="71">
        <v>1.8499999999999999E-2</v>
      </c>
      <c r="K59" s="52"/>
      <c r="L59" s="47"/>
      <c r="P59" s="40"/>
      <c r="Q59" s="41"/>
      <c r="R59" s="41"/>
      <c r="S59" s="41"/>
      <c r="T59" s="41"/>
      <c r="U59" s="42"/>
    </row>
    <row r="60" spans="4:21" ht="14.25" customHeight="1" outlineLevel="2" x14ac:dyDescent="0.3">
      <c r="D60" s="46"/>
      <c r="E60" s="250"/>
      <c r="I60" s="151" t="s">
        <v>30</v>
      </c>
      <c r="J60" s="152">
        <f>SUM(J58:J59)</f>
        <v>0.56859999999999999</v>
      </c>
      <c r="K60" s="52"/>
      <c r="L60" s="47"/>
      <c r="P60" s="40"/>
      <c r="Q60" s="41"/>
      <c r="R60" s="41"/>
      <c r="S60" s="41"/>
      <c r="T60" s="41"/>
      <c r="U60" s="42"/>
    </row>
    <row r="61" spans="4:21" ht="14.25" customHeight="1" outlineLevel="2" x14ac:dyDescent="0.25">
      <c r="D61" s="46"/>
      <c r="E61" s="250"/>
      <c r="K61" s="52"/>
      <c r="L61" s="47"/>
      <c r="P61" s="40"/>
      <c r="Q61" s="41"/>
      <c r="R61" s="41"/>
      <c r="S61" s="41"/>
      <c r="T61" s="41"/>
      <c r="U61" s="42"/>
    </row>
    <row r="62" spans="4:21" ht="14.25" customHeight="1" outlineLevel="1" x14ac:dyDescent="0.3">
      <c r="D62" s="46"/>
      <c r="E62" s="250"/>
      <c r="F62" s="254" t="s">
        <v>28</v>
      </c>
      <c r="G62" s="201"/>
      <c r="H62" s="201"/>
      <c r="I62" s="201"/>
      <c r="J62" s="202"/>
      <c r="K62" s="73">
        <f>K56*(1+J60)</f>
        <v>0</v>
      </c>
      <c r="L62" s="47"/>
      <c r="P62" s="40"/>
      <c r="Q62" s="41"/>
      <c r="R62" s="41"/>
      <c r="S62" s="41"/>
      <c r="T62" s="41"/>
      <c r="U62" s="42"/>
    </row>
    <row r="63" spans="4:21" ht="14.25" customHeight="1" outlineLevel="1" x14ac:dyDescent="0.25">
      <c r="D63" s="46"/>
      <c r="E63" s="250"/>
      <c r="K63" s="52"/>
      <c r="L63" s="47"/>
      <c r="P63" s="40"/>
      <c r="Q63" s="41"/>
      <c r="R63" s="41"/>
      <c r="S63" s="41"/>
      <c r="T63" s="41"/>
      <c r="U63" s="42"/>
    </row>
    <row r="64" spans="4:21" ht="14.25" customHeight="1" outlineLevel="1" x14ac:dyDescent="0.3">
      <c r="D64" s="46"/>
      <c r="E64" s="250"/>
      <c r="F64" s="122" t="s">
        <v>29</v>
      </c>
      <c r="K64" s="52"/>
      <c r="L64" s="47"/>
      <c r="P64" s="196" t="s">
        <v>197</v>
      </c>
      <c r="Q64" s="197"/>
      <c r="R64" s="197"/>
      <c r="S64" s="197"/>
      <c r="T64" s="197"/>
      <c r="U64" s="198"/>
    </row>
    <row r="65" spans="4:21" ht="14.25" customHeight="1" outlineLevel="1" x14ac:dyDescent="0.3">
      <c r="D65" s="46"/>
      <c r="E65" s="250"/>
      <c r="F65" s="122"/>
      <c r="K65" s="52"/>
      <c r="L65" s="47"/>
      <c r="P65" s="199"/>
      <c r="Q65" s="197"/>
      <c r="R65" s="197"/>
      <c r="S65" s="197"/>
      <c r="T65" s="197"/>
      <c r="U65" s="198"/>
    </row>
    <row r="66" spans="4:21" ht="14.25" customHeight="1" outlineLevel="2" x14ac:dyDescent="0.3">
      <c r="D66" s="46"/>
      <c r="E66" s="250"/>
      <c r="F66" s="145" t="s">
        <v>186</v>
      </c>
      <c r="K66" s="52"/>
      <c r="L66" s="47"/>
      <c r="P66" s="196" t="s">
        <v>239</v>
      </c>
      <c r="Q66" s="197"/>
      <c r="R66" s="197"/>
      <c r="S66" s="197"/>
      <c r="T66" s="197"/>
      <c r="U66" s="198"/>
    </row>
    <row r="67" spans="4:21" ht="14.25" customHeight="1" outlineLevel="2" x14ac:dyDescent="0.25">
      <c r="D67" s="46"/>
      <c r="E67" s="250"/>
      <c r="F67" s="35"/>
      <c r="G67" s="35"/>
      <c r="H67" s="35"/>
      <c r="I67" s="35"/>
      <c r="J67" s="35"/>
      <c r="K67" s="52"/>
      <c r="L67" s="47"/>
      <c r="P67" s="199"/>
      <c r="Q67" s="197"/>
      <c r="R67" s="197"/>
      <c r="S67" s="197"/>
      <c r="T67" s="197"/>
      <c r="U67" s="198"/>
    </row>
    <row r="68" spans="4:21" ht="14.25" customHeight="1" outlineLevel="2" x14ac:dyDescent="0.25">
      <c r="D68" s="46"/>
      <c r="E68" s="250"/>
      <c r="F68" s="221" t="s">
        <v>139</v>
      </c>
      <c r="G68" s="222"/>
      <c r="H68" s="222"/>
      <c r="I68" s="222"/>
      <c r="J68" s="223"/>
      <c r="K68" s="74" t="s">
        <v>100</v>
      </c>
      <c r="L68" s="47"/>
      <c r="P68" s="54"/>
      <c r="Q68" s="41"/>
      <c r="R68" s="41"/>
      <c r="S68" s="41"/>
      <c r="T68" s="41"/>
      <c r="U68" s="42"/>
    </row>
    <row r="69" spans="4:21" ht="14.25" customHeight="1" outlineLevel="2" x14ac:dyDescent="0.25">
      <c r="D69" s="46"/>
      <c r="E69" s="250"/>
      <c r="F69" s="224" t="s">
        <v>41</v>
      </c>
      <c r="G69" s="225"/>
      <c r="H69" s="225"/>
      <c r="I69" s="201"/>
      <c r="J69" s="202"/>
      <c r="K69" s="136"/>
      <c r="L69" s="47"/>
      <c r="P69" s="40"/>
      <c r="Q69" s="41"/>
      <c r="R69" s="41"/>
      <c r="S69" s="41"/>
      <c r="T69" s="41"/>
      <c r="U69" s="42"/>
    </row>
    <row r="70" spans="4:21" ht="14.25" customHeight="1" outlineLevel="2" x14ac:dyDescent="0.25">
      <c r="D70" s="46"/>
      <c r="E70" s="250"/>
      <c r="F70" s="224" t="s">
        <v>42</v>
      </c>
      <c r="G70" s="225"/>
      <c r="H70" s="225"/>
      <c r="I70" s="201"/>
      <c r="J70" s="202"/>
      <c r="K70" s="136"/>
      <c r="L70" s="47"/>
      <c r="P70" s="40"/>
      <c r="Q70" s="41"/>
      <c r="R70" s="41"/>
      <c r="S70" s="41"/>
      <c r="T70" s="41"/>
      <c r="U70" s="42"/>
    </row>
    <row r="71" spans="4:21" ht="14.25" customHeight="1" outlineLevel="2" x14ac:dyDescent="0.25">
      <c r="D71" s="46"/>
      <c r="E71" s="250"/>
      <c r="F71" s="224" t="s">
        <v>238</v>
      </c>
      <c r="G71" s="225"/>
      <c r="H71" s="225"/>
      <c r="I71" s="201"/>
      <c r="J71" s="202"/>
      <c r="K71" s="136"/>
      <c r="L71" s="47"/>
      <c r="P71" s="40"/>
      <c r="Q71" s="41"/>
      <c r="R71" s="41"/>
      <c r="S71" s="41"/>
      <c r="T71" s="41"/>
      <c r="U71" s="42"/>
    </row>
    <row r="72" spans="4:21" ht="14.25" customHeight="1" outlineLevel="2" x14ac:dyDescent="0.25">
      <c r="D72" s="46"/>
      <c r="E72" s="250"/>
      <c r="F72" s="224" t="s">
        <v>187</v>
      </c>
      <c r="G72" s="225"/>
      <c r="H72" s="225"/>
      <c r="I72" s="201"/>
      <c r="J72" s="202"/>
      <c r="K72" s="136"/>
      <c r="L72" s="47"/>
      <c r="P72" s="40"/>
      <c r="Q72" s="41"/>
      <c r="R72" s="41"/>
      <c r="S72" s="41"/>
      <c r="T72" s="41"/>
      <c r="U72" s="42"/>
    </row>
    <row r="73" spans="4:21" ht="14.25" customHeight="1" outlineLevel="2" x14ac:dyDescent="0.25">
      <c r="D73" s="46"/>
      <c r="E73" s="250"/>
      <c r="F73" s="224" t="s">
        <v>188</v>
      </c>
      <c r="G73" s="225"/>
      <c r="H73" s="225"/>
      <c r="I73" s="201"/>
      <c r="J73" s="202"/>
      <c r="K73" s="136"/>
      <c r="L73" s="47"/>
      <c r="P73" s="40"/>
      <c r="Q73" s="41"/>
      <c r="R73" s="41"/>
      <c r="S73" s="41"/>
      <c r="T73" s="41"/>
      <c r="U73" s="42"/>
    </row>
    <row r="74" spans="4:21" ht="14.25" customHeight="1" outlineLevel="2" x14ac:dyDescent="0.25">
      <c r="D74" s="46"/>
      <c r="E74" s="250"/>
      <c r="F74" s="224" t="s">
        <v>60</v>
      </c>
      <c r="G74" s="225"/>
      <c r="H74" s="225"/>
      <c r="I74" s="201"/>
      <c r="J74" s="202"/>
      <c r="K74" s="136"/>
      <c r="L74" s="47"/>
      <c r="P74" s="40"/>
      <c r="Q74" s="41"/>
      <c r="R74" s="41"/>
      <c r="S74" s="41"/>
      <c r="T74" s="41"/>
      <c r="U74" s="42"/>
    </row>
    <row r="75" spans="4:21" ht="14.25" customHeight="1" outlineLevel="2" x14ac:dyDescent="0.25">
      <c r="D75" s="46"/>
      <c r="E75" s="250"/>
      <c r="F75" s="224"/>
      <c r="G75" s="225"/>
      <c r="H75" s="225"/>
      <c r="I75" s="201"/>
      <c r="J75" s="202"/>
      <c r="K75" s="136"/>
      <c r="L75" s="47"/>
      <c r="P75" s="40"/>
      <c r="Q75" s="41"/>
      <c r="R75" s="41"/>
      <c r="S75" s="41"/>
      <c r="T75" s="41"/>
      <c r="U75" s="42"/>
    </row>
    <row r="76" spans="4:21" ht="14.25" customHeight="1" outlineLevel="2" x14ac:dyDescent="0.25">
      <c r="D76" s="46"/>
      <c r="E76" s="250"/>
      <c r="K76" s="52"/>
      <c r="L76" s="47"/>
      <c r="P76" s="40"/>
      <c r="Q76" s="41"/>
      <c r="R76" s="41"/>
      <c r="S76" s="41"/>
      <c r="T76" s="41"/>
      <c r="U76" s="42"/>
    </row>
    <row r="77" spans="4:21" ht="14.25" customHeight="1" outlineLevel="2" x14ac:dyDescent="0.3">
      <c r="D77" s="46"/>
      <c r="E77" s="250"/>
      <c r="F77" s="252" t="s">
        <v>190</v>
      </c>
      <c r="G77" s="253"/>
      <c r="H77" s="253"/>
      <c r="I77" s="253"/>
      <c r="J77" s="253"/>
      <c r="K77" s="148">
        <f>SUM(K$69:K75)</f>
        <v>0</v>
      </c>
      <c r="L77" s="47"/>
      <c r="P77" s="40"/>
      <c r="Q77" s="41"/>
      <c r="R77" s="41"/>
      <c r="S77" s="41"/>
      <c r="T77" s="41"/>
      <c r="U77" s="42"/>
    </row>
    <row r="78" spans="4:21" ht="14.25" customHeight="1" outlineLevel="2" x14ac:dyDescent="0.25">
      <c r="D78" s="46"/>
      <c r="E78" s="250"/>
      <c r="K78" s="75"/>
      <c r="L78" s="47"/>
      <c r="P78" s="40"/>
      <c r="Q78" s="41"/>
      <c r="R78" s="41"/>
      <c r="S78" s="41"/>
      <c r="T78" s="41"/>
      <c r="U78" s="42"/>
    </row>
    <row r="79" spans="4:21" ht="14.25" customHeight="1" outlineLevel="2" x14ac:dyDescent="0.3">
      <c r="D79" s="46"/>
      <c r="E79" s="250"/>
      <c r="F79" s="145" t="s">
        <v>129</v>
      </c>
      <c r="K79" s="52"/>
      <c r="L79" s="47"/>
      <c r="P79" s="196" t="s">
        <v>199</v>
      </c>
      <c r="Q79" s="203"/>
      <c r="R79" s="203"/>
      <c r="S79" s="203"/>
      <c r="T79" s="203"/>
      <c r="U79" s="204"/>
    </row>
    <row r="80" spans="4:21" ht="14.25" customHeight="1" outlineLevel="2" x14ac:dyDescent="0.25">
      <c r="D80" s="46"/>
      <c r="E80" s="250"/>
      <c r="F80" s="35"/>
      <c r="G80" s="35"/>
      <c r="H80" s="35"/>
      <c r="I80" s="35"/>
      <c r="J80" s="35"/>
      <c r="K80" s="52"/>
      <c r="L80" s="47"/>
      <c r="P80" s="205"/>
      <c r="Q80" s="203"/>
      <c r="R80" s="203"/>
      <c r="S80" s="203"/>
      <c r="T80" s="203"/>
      <c r="U80" s="204"/>
    </row>
    <row r="81" spans="4:21" ht="14.25" customHeight="1" outlineLevel="2" x14ac:dyDescent="0.25">
      <c r="D81" s="46"/>
      <c r="E81" s="250"/>
      <c r="F81" s="221" t="s">
        <v>24</v>
      </c>
      <c r="G81" s="222"/>
      <c r="H81" s="222"/>
      <c r="I81" s="222"/>
      <c r="J81" s="223"/>
      <c r="K81" s="74" t="s">
        <v>100</v>
      </c>
      <c r="L81" s="47"/>
      <c r="P81" s="205"/>
      <c r="Q81" s="203"/>
      <c r="R81" s="203"/>
      <c r="S81" s="203"/>
      <c r="T81" s="203"/>
      <c r="U81" s="204"/>
    </row>
    <row r="82" spans="4:21" ht="14.25" customHeight="1" outlineLevel="2" x14ac:dyDescent="0.25">
      <c r="D82" s="46"/>
      <c r="E82" s="250"/>
      <c r="F82" s="224" t="s">
        <v>214</v>
      </c>
      <c r="G82" s="225"/>
      <c r="H82" s="225"/>
      <c r="I82" s="201"/>
      <c r="J82" s="202"/>
      <c r="K82" s="136"/>
      <c r="L82" s="47"/>
      <c r="P82" s="205"/>
      <c r="Q82" s="203"/>
      <c r="R82" s="203"/>
      <c r="S82" s="203"/>
      <c r="T82" s="203"/>
      <c r="U82" s="204"/>
    </row>
    <row r="83" spans="4:21" ht="14.25" customHeight="1" outlineLevel="2" x14ac:dyDescent="0.25">
      <c r="D83" s="46"/>
      <c r="E83" s="250"/>
      <c r="F83" s="224" t="s">
        <v>75</v>
      </c>
      <c r="G83" s="225"/>
      <c r="H83" s="225"/>
      <c r="I83" s="201"/>
      <c r="J83" s="202"/>
      <c r="K83" s="136"/>
      <c r="L83" s="47"/>
      <c r="P83" s="205"/>
      <c r="Q83" s="203"/>
      <c r="R83" s="203"/>
      <c r="S83" s="203"/>
      <c r="T83" s="203"/>
      <c r="U83" s="204"/>
    </row>
    <row r="84" spans="4:21" ht="14.25" customHeight="1" outlineLevel="2" x14ac:dyDescent="0.25">
      <c r="D84" s="46"/>
      <c r="E84" s="250"/>
      <c r="F84" s="224"/>
      <c r="G84" s="225"/>
      <c r="H84" s="225"/>
      <c r="I84" s="201"/>
      <c r="J84" s="202"/>
      <c r="K84" s="136"/>
      <c r="L84" s="47"/>
      <c r="P84" s="54"/>
      <c r="Q84" s="55"/>
      <c r="R84" s="55"/>
      <c r="S84" s="55"/>
      <c r="T84" s="55"/>
      <c r="U84" s="56"/>
    </row>
    <row r="85" spans="4:21" ht="14.25" customHeight="1" outlineLevel="2" x14ac:dyDescent="0.25">
      <c r="D85" s="46"/>
      <c r="E85" s="250"/>
      <c r="K85" s="52"/>
      <c r="L85" s="47"/>
      <c r="P85" s="54"/>
      <c r="Q85" s="55"/>
      <c r="R85" s="55"/>
      <c r="S85" s="55"/>
      <c r="T85" s="55"/>
      <c r="U85" s="56"/>
    </row>
    <row r="86" spans="4:21" ht="14.25" customHeight="1" outlineLevel="2" x14ac:dyDescent="0.25">
      <c r="D86" s="46"/>
      <c r="E86" s="250"/>
      <c r="F86" s="221" t="s">
        <v>138</v>
      </c>
      <c r="G86" s="222"/>
      <c r="H86" s="222"/>
      <c r="I86" s="222"/>
      <c r="J86" s="223"/>
      <c r="K86" s="74" t="s">
        <v>100</v>
      </c>
      <c r="L86" s="47"/>
      <c r="P86" s="196"/>
      <c r="Q86" s="203"/>
      <c r="R86" s="203"/>
      <c r="S86" s="203"/>
      <c r="T86" s="203"/>
      <c r="U86" s="204"/>
    </row>
    <row r="87" spans="4:21" ht="14.25" customHeight="1" outlineLevel="2" x14ac:dyDescent="0.25">
      <c r="D87" s="46"/>
      <c r="E87" s="250"/>
      <c r="F87" s="224" t="s">
        <v>138</v>
      </c>
      <c r="G87" s="225"/>
      <c r="H87" s="225"/>
      <c r="I87" s="201"/>
      <c r="J87" s="202"/>
      <c r="K87" s="136"/>
      <c r="L87" s="47"/>
      <c r="P87" s="205"/>
      <c r="Q87" s="203"/>
      <c r="R87" s="203"/>
      <c r="S87" s="203"/>
      <c r="T87" s="203"/>
      <c r="U87" s="204"/>
    </row>
    <row r="88" spans="4:21" ht="14.25" customHeight="1" outlineLevel="2" x14ac:dyDescent="0.25">
      <c r="D88" s="46"/>
      <c r="E88" s="250"/>
      <c r="F88" s="224" t="s">
        <v>225</v>
      </c>
      <c r="G88" s="225"/>
      <c r="H88" s="225"/>
      <c r="I88" s="201"/>
      <c r="J88" s="202"/>
      <c r="K88" s="136"/>
      <c r="L88" s="47"/>
      <c r="P88" s="205"/>
      <c r="Q88" s="203"/>
      <c r="R88" s="203"/>
      <c r="S88" s="203"/>
      <c r="T88" s="203"/>
      <c r="U88" s="204"/>
    </row>
    <row r="89" spans="4:21" ht="14.25" customHeight="1" outlineLevel="2" x14ac:dyDescent="0.25">
      <c r="D89" s="46"/>
      <c r="E89" s="250"/>
      <c r="F89" s="58"/>
      <c r="G89" s="59"/>
      <c r="H89" s="59"/>
      <c r="I89" s="76"/>
      <c r="J89" s="77"/>
      <c r="K89" s="78"/>
      <c r="L89" s="47"/>
      <c r="P89" s="40"/>
      <c r="Q89" s="41"/>
      <c r="R89" s="41"/>
      <c r="S89" s="41"/>
      <c r="T89" s="41"/>
      <c r="U89" s="42"/>
    </row>
    <row r="90" spans="4:21" ht="14.25" customHeight="1" outlineLevel="2" x14ac:dyDescent="0.3">
      <c r="D90" s="46"/>
      <c r="E90" s="250"/>
      <c r="F90" s="252" t="s">
        <v>79</v>
      </c>
      <c r="G90" s="253"/>
      <c r="H90" s="253"/>
      <c r="I90" s="253"/>
      <c r="J90" s="253"/>
      <c r="K90" s="148">
        <f>SUM(K$82:K84)+SUM(K$87:K88)</f>
        <v>0</v>
      </c>
      <c r="L90" s="47"/>
      <c r="P90" s="40"/>
      <c r="Q90" s="41"/>
      <c r="R90" s="41"/>
      <c r="S90" s="41"/>
      <c r="T90" s="41"/>
      <c r="U90" s="42"/>
    </row>
    <row r="91" spans="4:21" ht="14.25" customHeight="1" outlineLevel="2" x14ac:dyDescent="0.25">
      <c r="D91" s="46"/>
      <c r="E91" s="250"/>
      <c r="F91" s="58"/>
      <c r="G91" s="59"/>
      <c r="H91" s="59"/>
      <c r="I91" s="76"/>
      <c r="J91" s="77"/>
      <c r="K91" s="78"/>
      <c r="L91" s="47"/>
      <c r="P91" s="40"/>
      <c r="Q91" s="41"/>
      <c r="R91" s="41"/>
      <c r="S91" s="41"/>
      <c r="T91" s="41"/>
      <c r="U91" s="42"/>
    </row>
    <row r="92" spans="4:21" ht="14.25" customHeight="1" outlineLevel="1" x14ac:dyDescent="0.3">
      <c r="D92" s="46"/>
      <c r="E92" s="250"/>
      <c r="F92" s="239" t="s">
        <v>189</v>
      </c>
      <c r="G92" s="222"/>
      <c r="H92" s="222"/>
      <c r="I92" s="79"/>
      <c r="J92" s="80"/>
      <c r="K92" s="81">
        <f>K77+K90</f>
        <v>0</v>
      </c>
      <c r="L92" s="47"/>
      <c r="P92" s="40"/>
      <c r="Q92" s="41"/>
      <c r="R92" s="41"/>
      <c r="S92" s="41"/>
      <c r="T92" s="41"/>
      <c r="U92" s="42"/>
    </row>
    <row r="93" spans="4:21" ht="14.25" customHeight="1" outlineLevel="1" x14ac:dyDescent="0.25">
      <c r="D93" s="46"/>
      <c r="E93" s="250"/>
      <c r="F93" s="58"/>
      <c r="G93" s="59"/>
      <c r="H93" s="59"/>
      <c r="I93" s="76"/>
      <c r="J93" s="77"/>
      <c r="K93" s="78"/>
      <c r="L93" s="47"/>
      <c r="P93" s="40"/>
      <c r="Q93" s="41"/>
      <c r="R93" s="41"/>
      <c r="S93" s="41"/>
      <c r="T93" s="41"/>
      <c r="U93" s="42"/>
    </row>
    <row r="94" spans="4:21" ht="14.25" customHeight="1" outlineLevel="1" x14ac:dyDescent="0.25">
      <c r="D94" s="46"/>
      <c r="E94" s="250"/>
      <c r="F94" s="58"/>
      <c r="G94" s="59"/>
      <c r="H94" s="59"/>
      <c r="I94" s="76"/>
      <c r="J94" s="77"/>
      <c r="K94" s="78"/>
      <c r="L94" s="47"/>
      <c r="P94" s="40"/>
      <c r="Q94" s="41"/>
      <c r="R94" s="41"/>
      <c r="S94" s="41"/>
      <c r="T94" s="41"/>
      <c r="U94" s="42"/>
    </row>
    <row r="95" spans="4:21" ht="15" customHeight="1" thickBot="1" x14ac:dyDescent="0.35">
      <c r="D95" s="46"/>
      <c r="E95" s="251"/>
      <c r="F95" s="83" t="s">
        <v>89</v>
      </c>
      <c r="G95" s="83"/>
      <c r="H95" s="83"/>
      <c r="I95" s="83"/>
      <c r="J95" s="83"/>
      <c r="K95" s="162">
        <f>K62+K92</f>
        <v>0</v>
      </c>
      <c r="L95" s="47"/>
      <c r="P95" s="40"/>
      <c r="Q95" s="41"/>
      <c r="R95" s="41"/>
      <c r="S95" s="41"/>
      <c r="T95" s="41"/>
      <c r="U95" s="42"/>
    </row>
    <row r="96" spans="4:21" x14ac:dyDescent="0.25">
      <c r="D96" s="46"/>
      <c r="L96" s="47"/>
      <c r="P96" s="40"/>
      <c r="Q96" s="41"/>
      <c r="R96" s="41"/>
      <c r="S96" s="41"/>
      <c r="T96" s="41"/>
      <c r="U96" s="42"/>
    </row>
    <row r="97" spans="4:21" ht="13" thickBot="1" x14ac:dyDescent="0.3">
      <c r="D97" s="46"/>
      <c r="F97" s="64"/>
      <c r="G97" s="64"/>
      <c r="H97" s="64"/>
      <c r="I97" s="64"/>
      <c r="J97" s="64"/>
      <c r="K97" s="64"/>
      <c r="L97" s="47"/>
      <c r="P97" s="40"/>
      <c r="Q97" s="41"/>
      <c r="R97" s="41"/>
      <c r="S97" s="41"/>
      <c r="T97" s="41"/>
      <c r="U97" s="42"/>
    </row>
    <row r="98" spans="4:21" ht="12.75" customHeight="1" x14ac:dyDescent="0.3">
      <c r="D98" s="46"/>
      <c r="E98" s="211" t="s">
        <v>109</v>
      </c>
      <c r="F98" s="48" t="s">
        <v>191</v>
      </c>
      <c r="G98" s="49"/>
      <c r="H98" s="49"/>
      <c r="I98" s="49"/>
      <c r="J98" s="49"/>
      <c r="K98" s="50"/>
      <c r="L98" s="47"/>
      <c r="P98" s="40"/>
      <c r="Q98" s="41"/>
      <c r="R98" s="41"/>
      <c r="S98" s="41"/>
      <c r="T98" s="41"/>
      <c r="U98" s="42"/>
    </row>
    <row r="99" spans="4:21" ht="13" outlineLevel="1" x14ac:dyDescent="0.3">
      <c r="D99" s="46"/>
      <c r="E99" s="212"/>
      <c r="F99" s="7"/>
      <c r="K99" s="52"/>
      <c r="L99" s="47"/>
      <c r="P99" s="40"/>
      <c r="Q99" s="41"/>
      <c r="R99" s="41"/>
      <c r="S99" s="41"/>
      <c r="T99" s="41"/>
      <c r="U99" s="42"/>
    </row>
    <row r="100" spans="4:21" ht="13" outlineLevel="1" x14ac:dyDescent="0.3">
      <c r="D100" s="46"/>
      <c r="E100" s="212"/>
      <c r="F100" s="66" t="s">
        <v>140</v>
      </c>
      <c r="K100" s="52"/>
      <c r="L100" s="47"/>
      <c r="P100" s="40"/>
      <c r="Q100" s="41"/>
      <c r="R100" s="41"/>
      <c r="S100" s="41"/>
      <c r="T100" s="41"/>
      <c r="U100" s="42"/>
    </row>
    <row r="101" spans="4:21" ht="13" outlineLevel="2" x14ac:dyDescent="0.3">
      <c r="D101" s="46"/>
      <c r="E101" s="212"/>
      <c r="F101" s="7"/>
      <c r="K101" s="52"/>
      <c r="L101" s="47"/>
      <c r="P101" s="40"/>
      <c r="Q101" s="41"/>
      <c r="R101" s="41"/>
      <c r="S101" s="41"/>
      <c r="T101" s="41"/>
      <c r="U101" s="42"/>
    </row>
    <row r="102" spans="4:21" outlineLevel="2" x14ac:dyDescent="0.25">
      <c r="D102" s="46"/>
      <c r="E102" s="212"/>
      <c r="F102" s="221" t="s">
        <v>127</v>
      </c>
      <c r="G102" s="222"/>
      <c r="H102" s="222"/>
      <c r="I102" s="222"/>
      <c r="J102" s="223"/>
      <c r="K102" s="74" t="s">
        <v>100</v>
      </c>
      <c r="L102" s="47"/>
      <c r="P102" s="40"/>
      <c r="Q102" s="41"/>
      <c r="R102" s="41"/>
      <c r="S102" s="41"/>
      <c r="T102" s="41"/>
      <c r="U102" s="42"/>
    </row>
    <row r="103" spans="4:21" outlineLevel="2" x14ac:dyDescent="0.25">
      <c r="D103" s="46"/>
      <c r="E103" s="212"/>
      <c r="F103" s="224"/>
      <c r="G103" s="225"/>
      <c r="H103" s="225"/>
      <c r="I103" s="201"/>
      <c r="J103" s="202"/>
      <c r="K103" s="157">
        <v>0</v>
      </c>
      <c r="L103" s="47"/>
      <c r="P103" s="40"/>
      <c r="Q103" s="41"/>
      <c r="R103" s="41"/>
      <c r="S103" s="41"/>
      <c r="T103" s="41"/>
      <c r="U103" s="42"/>
    </row>
    <row r="104" spans="4:21" ht="13" outlineLevel="2" x14ac:dyDescent="0.3">
      <c r="D104" s="46"/>
      <c r="E104" s="212"/>
      <c r="F104" s="7"/>
      <c r="K104" s="52"/>
      <c r="L104" s="47"/>
      <c r="P104" s="40"/>
      <c r="Q104" s="41"/>
      <c r="R104" s="41"/>
      <c r="S104" s="41"/>
      <c r="T104" s="41"/>
      <c r="U104" s="42"/>
    </row>
    <row r="105" spans="4:21" ht="13" outlineLevel="2" x14ac:dyDescent="0.3">
      <c r="D105" s="46"/>
      <c r="E105" s="212"/>
      <c r="F105" s="7"/>
      <c r="K105" s="52"/>
      <c r="L105" s="47"/>
      <c r="P105" s="40"/>
      <c r="Q105" s="41"/>
      <c r="R105" s="41"/>
      <c r="S105" s="41"/>
      <c r="T105" s="41"/>
      <c r="U105" s="42"/>
    </row>
    <row r="106" spans="4:21" outlineLevel="2" x14ac:dyDescent="0.25">
      <c r="D106" s="46"/>
      <c r="E106" s="212"/>
      <c r="F106" s="226" t="s">
        <v>137</v>
      </c>
      <c r="G106" s="222"/>
      <c r="H106" s="223"/>
      <c r="I106" s="67" t="s">
        <v>57</v>
      </c>
      <c r="J106" s="67" t="s">
        <v>4</v>
      </c>
      <c r="K106" s="68" t="s">
        <v>100</v>
      </c>
      <c r="L106" s="47"/>
      <c r="P106" s="40"/>
      <c r="Q106" s="41"/>
      <c r="R106" s="41"/>
      <c r="S106" s="41"/>
      <c r="T106" s="41"/>
      <c r="U106" s="42"/>
    </row>
    <row r="107" spans="4:21" ht="14" outlineLevel="2" x14ac:dyDescent="0.3">
      <c r="D107" s="46"/>
      <c r="E107" s="212"/>
      <c r="F107" s="215" t="s">
        <v>58</v>
      </c>
      <c r="G107" s="216"/>
      <c r="H107" s="217"/>
      <c r="I107" s="192">
        <v>10000</v>
      </c>
      <c r="J107" s="192">
        <v>1</v>
      </c>
      <c r="K107" s="193">
        <f>IF(J107="",0,I107*J107)</f>
        <v>10000</v>
      </c>
      <c r="L107" s="47"/>
      <c r="P107" s="40"/>
      <c r="Q107" s="41"/>
      <c r="R107" s="41"/>
      <c r="S107" s="41"/>
      <c r="T107" s="41"/>
      <c r="U107" s="42"/>
    </row>
    <row r="108" spans="4:21" ht="14" outlineLevel="2" x14ac:dyDescent="0.3">
      <c r="D108" s="46"/>
      <c r="E108" s="212"/>
      <c r="F108" s="218" t="s">
        <v>59</v>
      </c>
      <c r="G108" s="219"/>
      <c r="H108" s="220"/>
      <c r="I108" s="85" t="str">
        <f>IF(G33="Ja",5000,"")</f>
        <v/>
      </c>
      <c r="J108" s="72"/>
      <c r="K108" s="86">
        <f>IF(J108="",0,I108*J108)</f>
        <v>0</v>
      </c>
      <c r="L108" s="47"/>
      <c r="P108" s="40"/>
      <c r="Q108" s="41"/>
      <c r="R108" s="41"/>
      <c r="S108" s="41"/>
      <c r="T108" s="41"/>
      <c r="U108" s="42"/>
    </row>
    <row r="109" spans="4:21" ht="13" outlineLevel="2" x14ac:dyDescent="0.3">
      <c r="D109" s="46"/>
      <c r="E109" s="212"/>
      <c r="F109" s="7"/>
      <c r="K109" s="52"/>
      <c r="L109" s="47"/>
      <c r="P109" s="40"/>
      <c r="Q109" s="41"/>
      <c r="R109" s="41"/>
      <c r="S109" s="41"/>
      <c r="T109" s="41"/>
      <c r="U109" s="42"/>
    </row>
    <row r="110" spans="4:21" outlineLevel="2" x14ac:dyDescent="0.25">
      <c r="D110" s="46"/>
      <c r="E110" s="212"/>
      <c r="F110" s="51"/>
      <c r="K110" s="52"/>
      <c r="L110" s="47"/>
      <c r="P110" s="40"/>
      <c r="Q110" s="41"/>
      <c r="R110" s="41"/>
      <c r="S110" s="41"/>
      <c r="T110" s="41"/>
      <c r="U110" s="42"/>
    </row>
    <row r="111" spans="4:21" outlineLevel="2" x14ac:dyDescent="0.25">
      <c r="D111" s="46"/>
      <c r="E111" s="212"/>
      <c r="F111" s="235" t="s">
        <v>141</v>
      </c>
      <c r="G111" s="236"/>
      <c r="H111" s="236"/>
      <c r="I111" s="67" t="s">
        <v>4</v>
      </c>
      <c r="J111" s="67" t="s">
        <v>57</v>
      </c>
      <c r="K111" s="68" t="s">
        <v>100</v>
      </c>
      <c r="L111" s="47"/>
      <c r="P111" s="40"/>
      <c r="Q111" s="41"/>
      <c r="R111" s="41"/>
      <c r="S111" s="41"/>
      <c r="T111" s="41"/>
      <c r="U111" s="42"/>
    </row>
    <row r="112" spans="4:21" outlineLevel="2" x14ac:dyDescent="0.25">
      <c r="D112" s="46"/>
      <c r="E112" s="212"/>
      <c r="F112" s="227" t="s">
        <v>77</v>
      </c>
      <c r="G112" s="224"/>
      <c r="H112" s="207"/>
      <c r="I112" s="87"/>
      <c r="J112" s="69"/>
      <c r="K112" s="70">
        <f>IF(OR(I112="",J112=""),0,(I112*J112))</f>
        <v>0</v>
      </c>
      <c r="L112" s="47"/>
      <c r="P112" s="40"/>
      <c r="Q112" s="41"/>
      <c r="R112" s="41"/>
      <c r="S112" s="41"/>
      <c r="T112" s="41"/>
      <c r="U112" s="42"/>
    </row>
    <row r="113" spans="4:21" outlineLevel="2" x14ac:dyDescent="0.25">
      <c r="D113" s="46"/>
      <c r="E113" s="212"/>
      <c r="F113" s="227"/>
      <c r="G113" s="224"/>
      <c r="H113" s="207"/>
      <c r="I113" s="87"/>
      <c r="J113" s="69"/>
      <c r="K113" s="70">
        <f t="shared" ref="K113" si="1">IF(OR(I113="",J113=""),0,(I113*J113))</f>
        <v>0</v>
      </c>
      <c r="L113" s="47"/>
      <c r="P113" s="40"/>
      <c r="Q113" s="41"/>
      <c r="R113" s="41"/>
      <c r="S113" s="41"/>
      <c r="T113" s="41"/>
      <c r="U113" s="42"/>
    </row>
    <row r="114" spans="4:21" outlineLevel="2" x14ac:dyDescent="0.25">
      <c r="D114" s="46"/>
      <c r="E114" s="212"/>
      <c r="F114" s="51"/>
      <c r="K114" s="52"/>
      <c r="L114" s="47"/>
      <c r="P114" s="40"/>
      <c r="Q114" s="41"/>
      <c r="R114" s="41"/>
      <c r="S114" s="41"/>
      <c r="T114" s="41"/>
      <c r="U114" s="42"/>
    </row>
    <row r="115" spans="4:21" ht="13" outlineLevel="1" x14ac:dyDescent="0.3">
      <c r="D115" s="46"/>
      <c r="E115" s="212"/>
      <c r="F115" s="200" t="s">
        <v>86</v>
      </c>
      <c r="G115" s="201"/>
      <c r="H115" s="201"/>
      <c r="I115" s="201"/>
      <c r="J115" s="202"/>
      <c r="K115" s="81">
        <f>SUM(K$107:K108)+SUM(K$112:K113)+K103</f>
        <v>10000</v>
      </c>
      <c r="L115" s="47"/>
      <c r="P115" s="40"/>
      <c r="Q115" s="41"/>
      <c r="R115" s="41"/>
      <c r="S115" s="41"/>
      <c r="T115" s="41"/>
      <c r="U115" s="42"/>
    </row>
    <row r="116" spans="4:21" ht="13" outlineLevel="1" x14ac:dyDescent="0.3">
      <c r="D116" s="46"/>
      <c r="E116" s="212"/>
      <c r="F116" s="7"/>
      <c r="K116" s="52"/>
      <c r="L116" s="47"/>
      <c r="P116" s="40"/>
      <c r="Q116" s="41"/>
      <c r="R116" s="41"/>
      <c r="S116" s="41"/>
      <c r="T116" s="41"/>
      <c r="U116" s="42"/>
    </row>
    <row r="117" spans="4:21" ht="13" outlineLevel="1" x14ac:dyDescent="0.3">
      <c r="D117" s="46"/>
      <c r="E117" s="212"/>
      <c r="F117" s="66" t="s">
        <v>87</v>
      </c>
      <c r="K117" s="52"/>
      <c r="L117" s="47"/>
      <c r="P117" s="40"/>
      <c r="Q117" s="41"/>
      <c r="R117" s="41"/>
      <c r="S117" s="41"/>
      <c r="T117" s="41"/>
      <c r="U117" s="42"/>
    </row>
    <row r="118" spans="4:21" outlineLevel="2" x14ac:dyDescent="0.25">
      <c r="D118" s="46"/>
      <c r="E118" s="212"/>
      <c r="F118" s="51"/>
      <c r="K118" s="52"/>
      <c r="L118" s="47"/>
      <c r="P118" s="40"/>
      <c r="Q118" s="41"/>
      <c r="R118" s="41"/>
      <c r="S118" s="41"/>
      <c r="T118" s="41"/>
      <c r="U118" s="42"/>
    </row>
    <row r="119" spans="4:21" outlineLevel="2" x14ac:dyDescent="0.25">
      <c r="D119" s="46"/>
      <c r="E119" s="212"/>
      <c r="F119" s="235" t="s">
        <v>142</v>
      </c>
      <c r="G119" s="236"/>
      <c r="H119" s="236"/>
      <c r="I119" s="67" t="s">
        <v>1</v>
      </c>
      <c r="J119" s="67" t="s">
        <v>56</v>
      </c>
      <c r="K119" s="68" t="s">
        <v>100</v>
      </c>
      <c r="L119" s="47"/>
      <c r="P119" s="40"/>
      <c r="Q119" s="41"/>
      <c r="R119" s="41"/>
      <c r="S119" s="41"/>
      <c r="T119" s="41"/>
      <c r="U119" s="42"/>
    </row>
    <row r="120" spans="4:21" outlineLevel="2" x14ac:dyDescent="0.25">
      <c r="D120" s="46"/>
      <c r="E120" s="212"/>
      <c r="F120" s="227" t="s">
        <v>45</v>
      </c>
      <c r="G120" s="224"/>
      <c r="H120" s="207"/>
      <c r="I120" s="87"/>
      <c r="J120" s="85">
        <f>IF(F120="","",IFERROR(VLOOKUP(F120,Tabeller!E:F,2,0),"kontrollera formel"))</f>
        <v>580</v>
      </c>
      <c r="K120" s="70">
        <f>IF(OR(I120="",J120="",J120="Välj arb.moment"),0,(I120*J120))</f>
        <v>0</v>
      </c>
      <c r="L120" s="47"/>
      <c r="P120" s="40"/>
      <c r="Q120" s="41"/>
      <c r="R120" s="41"/>
      <c r="S120" s="41"/>
      <c r="T120" s="41"/>
      <c r="U120" s="42"/>
    </row>
    <row r="121" spans="4:21" outlineLevel="2" x14ac:dyDescent="0.25">
      <c r="D121" s="46"/>
      <c r="E121" s="212"/>
      <c r="F121" s="227"/>
      <c r="G121" s="224"/>
      <c r="H121" s="207"/>
      <c r="I121" s="87"/>
      <c r="J121" s="85" t="str">
        <f>IF(F121="","",IFERROR(VLOOKUP(F121,Tabeller!E:F,2,0),"kontrollera formel"))</f>
        <v/>
      </c>
      <c r="K121" s="70">
        <f t="shared" ref="K121" si="2">IF(OR(I121="",J121="",J121="Välj arb.moment"),0,(I121*J121))</f>
        <v>0</v>
      </c>
      <c r="L121" s="47"/>
      <c r="P121" s="40"/>
      <c r="Q121" s="41"/>
      <c r="R121" s="41"/>
      <c r="S121" s="41"/>
      <c r="T121" s="41"/>
      <c r="U121" s="42"/>
    </row>
    <row r="122" spans="4:21" outlineLevel="2" x14ac:dyDescent="0.25">
      <c r="D122" s="46"/>
      <c r="E122" s="212"/>
      <c r="F122" s="51"/>
      <c r="K122" s="52"/>
      <c r="L122" s="47"/>
      <c r="P122" s="40"/>
      <c r="Q122" s="41"/>
      <c r="R122" s="41"/>
      <c r="S122" s="41"/>
      <c r="T122" s="41"/>
      <c r="U122" s="42"/>
    </row>
    <row r="123" spans="4:21" outlineLevel="2" x14ac:dyDescent="0.25">
      <c r="D123" s="46"/>
      <c r="E123" s="212"/>
      <c r="F123" s="226" t="s">
        <v>84</v>
      </c>
      <c r="G123" s="221"/>
      <c r="H123" s="229"/>
      <c r="I123" s="67" t="s">
        <v>1</v>
      </c>
      <c r="J123" s="67" t="s">
        <v>56</v>
      </c>
      <c r="K123" s="68" t="s">
        <v>100</v>
      </c>
      <c r="L123" s="47"/>
      <c r="P123" s="40"/>
      <c r="Q123" s="41"/>
      <c r="R123" s="41"/>
      <c r="S123" s="41"/>
      <c r="T123" s="41"/>
      <c r="U123" s="42"/>
    </row>
    <row r="124" spans="4:21" outlineLevel="2" x14ac:dyDescent="0.25">
      <c r="D124" s="46"/>
      <c r="E124" s="212"/>
      <c r="F124" s="227"/>
      <c r="G124" s="224"/>
      <c r="H124" s="207"/>
      <c r="I124" s="87"/>
      <c r="J124" s="85">
        <v>880</v>
      </c>
      <c r="K124" s="70">
        <f t="shared" ref="K124:K125" si="3">IF(OR(I124="",J124=""),0,(I124*J124))</f>
        <v>0</v>
      </c>
      <c r="L124" s="47"/>
      <c r="P124" s="40"/>
      <c r="Q124" s="41"/>
      <c r="R124" s="41"/>
      <c r="S124" s="41"/>
      <c r="T124" s="41"/>
      <c r="U124" s="42"/>
    </row>
    <row r="125" spans="4:21" outlineLevel="2" x14ac:dyDescent="0.25">
      <c r="D125" s="46"/>
      <c r="E125" s="212"/>
      <c r="F125" s="227"/>
      <c r="G125" s="225"/>
      <c r="H125" s="210"/>
      <c r="I125" s="87"/>
      <c r="J125" s="85">
        <v>880</v>
      </c>
      <c r="K125" s="70">
        <f t="shared" si="3"/>
        <v>0</v>
      </c>
      <c r="L125" s="47"/>
      <c r="P125" s="40"/>
      <c r="Q125" s="41"/>
      <c r="R125" s="41"/>
      <c r="S125" s="41"/>
      <c r="T125" s="41"/>
      <c r="U125" s="42"/>
    </row>
    <row r="126" spans="4:21" ht="13" outlineLevel="2" x14ac:dyDescent="0.3">
      <c r="D126" s="46"/>
      <c r="E126" s="212"/>
      <c r="F126" s="7"/>
      <c r="K126" s="52"/>
      <c r="L126" s="47"/>
      <c r="P126" s="40"/>
      <c r="Q126" s="41"/>
      <c r="R126" s="41"/>
      <c r="S126" s="41"/>
      <c r="T126" s="41"/>
      <c r="U126" s="42"/>
    </row>
    <row r="127" spans="4:21" ht="13" outlineLevel="2" x14ac:dyDescent="0.3">
      <c r="D127" s="46"/>
      <c r="E127" s="212"/>
      <c r="F127" s="7"/>
      <c r="K127" s="52"/>
      <c r="L127" s="47"/>
      <c r="P127" s="40"/>
      <c r="Q127" s="41"/>
      <c r="R127" s="41"/>
      <c r="S127" s="41"/>
      <c r="T127" s="41"/>
      <c r="U127" s="42"/>
    </row>
    <row r="128" spans="4:21" ht="13" outlineLevel="2" x14ac:dyDescent="0.3">
      <c r="D128" s="46"/>
      <c r="E128" s="212"/>
      <c r="F128" s="232" t="s">
        <v>80</v>
      </c>
      <c r="G128" s="233"/>
      <c r="H128" s="234"/>
      <c r="I128" s="150">
        <f>SUM(I120:I125)</f>
        <v>0</v>
      </c>
      <c r="J128" s="160"/>
      <c r="K128" s="149">
        <f>SUM(K$120:K121)+SUM(K$124:K125)</f>
        <v>0</v>
      </c>
      <c r="L128" s="47"/>
      <c r="P128" s="40"/>
      <c r="Q128" s="41"/>
      <c r="R128" s="41"/>
      <c r="S128" s="41"/>
      <c r="T128" s="41"/>
      <c r="U128" s="42"/>
    </row>
    <row r="129" spans="4:21" ht="13" outlineLevel="2" x14ac:dyDescent="0.3">
      <c r="D129" s="46"/>
      <c r="E129" s="212"/>
      <c r="F129" s="7"/>
      <c r="K129" s="52"/>
      <c r="L129" s="47"/>
      <c r="P129" s="40"/>
      <c r="Q129" s="41"/>
      <c r="R129" s="41"/>
      <c r="S129" s="41"/>
      <c r="T129" s="41"/>
      <c r="U129" s="42"/>
    </row>
    <row r="130" spans="4:21" outlineLevel="2" x14ac:dyDescent="0.25">
      <c r="D130" s="46"/>
      <c r="E130" s="212"/>
      <c r="F130" s="231" t="s">
        <v>240</v>
      </c>
      <c r="G130" s="209"/>
      <c r="H130" s="209"/>
      <c r="I130" s="209"/>
      <c r="J130" s="71">
        <v>0.55010000000000003</v>
      </c>
      <c r="K130" s="52"/>
      <c r="L130" s="47"/>
      <c r="P130" s="40"/>
      <c r="Q130" s="41"/>
      <c r="R130" s="41"/>
      <c r="S130" s="41"/>
      <c r="T130" s="41"/>
      <c r="U130" s="42"/>
    </row>
    <row r="131" spans="4:21" outlineLevel="2" x14ac:dyDescent="0.25">
      <c r="D131" s="46"/>
      <c r="E131" s="212"/>
      <c r="F131" s="231" t="s">
        <v>3</v>
      </c>
      <c r="G131" s="209"/>
      <c r="H131" s="209"/>
      <c r="I131" s="209"/>
      <c r="J131" s="71">
        <v>1.8499999999999999E-2</v>
      </c>
      <c r="K131" s="52"/>
      <c r="L131" s="47"/>
      <c r="P131" s="40"/>
      <c r="Q131" s="41"/>
      <c r="R131" s="41"/>
      <c r="S131" s="41"/>
      <c r="T131" s="41"/>
      <c r="U131" s="42"/>
    </row>
    <row r="132" spans="4:21" ht="13" outlineLevel="2" x14ac:dyDescent="0.3">
      <c r="D132" s="46"/>
      <c r="E132" s="212"/>
      <c r="F132" s="51"/>
      <c r="I132" s="151" t="s">
        <v>30</v>
      </c>
      <c r="J132" s="152">
        <f>SUM(J130:J131)</f>
        <v>0.56859999999999999</v>
      </c>
      <c r="K132" s="52"/>
      <c r="L132" s="47"/>
      <c r="P132" s="40"/>
      <c r="Q132" s="41"/>
      <c r="R132" s="41"/>
      <c r="S132" s="41"/>
      <c r="T132" s="41"/>
      <c r="U132" s="42"/>
    </row>
    <row r="133" spans="4:21" ht="13" outlineLevel="2" x14ac:dyDescent="0.3">
      <c r="D133" s="46"/>
      <c r="E133" s="212"/>
      <c r="F133" s="7"/>
      <c r="K133" s="52"/>
      <c r="L133" s="47"/>
      <c r="P133" s="40"/>
      <c r="Q133" s="41"/>
      <c r="R133" s="41"/>
      <c r="S133" s="41"/>
      <c r="T133" s="41"/>
      <c r="U133" s="42"/>
    </row>
    <row r="134" spans="4:21" ht="13" outlineLevel="2" x14ac:dyDescent="0.3">
      <c r="D134" s="46"/>
      <c r="E134" s="212"/>
      <c r="F134" s="7"/>
      <c r="K134" s="52"/>
      <c r="L134" s="47"/>
      <c r="P134" s="40"/>
      <c r="Q134" s="41"/>
      <c r="R134" s="41"/>
      <c r="S134" s="41"/>
      <c r="T134" s="41"/>
      <c r="U134" s="42"/>
    </row>
    <row r="135" spans="4:21" ht="13" outlineLevel="1" x14ac:dyDescent="0.3">
      <c r="D135" s="46"/>
      <c r="E135" s="212"/>
      <c r="F135" s="200" t="s">
        <v>83</v>
      </c>
      <c r="G135" s="201"/>
      <c r="H135" s="201"/>
      <c r="I135" s="201"/>
      <c r="J135" s="202"/>
      <c r="K135" s="73">
        <f>K128*(1+J132)</f>
        <v>0</v>
      </c>
      <c r="L135" s="47"/>
      <c r="P135" s="40"/>
      <c r="Q135" s="41"/>
      <c r="R135" s="41"/>
      <c r="S135" s="41"/>
      <c r="T135" s="41"/>
      <c r="U135" s="42"/>
    </row>
    <row r="136" spans="4:21" ht="13" outlineLevel="1" x14ac:dyDescent="0.3">
      <c r="D136" s="46"/>
      <c r="E136" s="212"/>
      <c r="F136" s="7"/>
      <c r="K136" s="52"/>
      <c r="L136" s="47"/>
      <c r="P136" s="40"/>
      <c r="Q136" s="41"/>
      <c r="R136" s="41"/>
      <c r="S136" s="41"/>
      <c r="T136" s="41"/>
      <c r="U136" s="42"/>
    </row>
    <row r="137" spans="4:21" ht="13" outlineLevel="1" x14ac:dyDescent="0.3">
      <c r="D137" s="46"/>
      <c r="E137" s="212"/>
      <c r="F137" s="66" t="s">
        <v>105</v>
      </c>
      <c r="K137" s="52"/>
      <c r="L137" s="47"/>
      <c r="P137" s="40"/>
      <c r="Q137" s="41"/>
      <c r="R137" s="41"/>
      <c r="S137" s="41"/>
      <c r="T137" s="41"/>
      <c r="U137" s="42"/>
    </row>
    <row r="138" spans="4:21" ht="13" outlineLevel="2" x14ac:dyDescent="0.3">
      <c r="D138" s="46"/>
      <c r="E138" s="212"/>
      <c r="F138" s="7"/>
      <c r="J138" s="89"/>
      <c r="K138" s="52"/>
      <c r="L138" s="47"/>
      <c r="P138" s="40"/>
      <c r="Q138" s="41"/>
      <c r="R138" s="41"/>
      <c r="S138" s="41"/>
      <c r="T138" s="41"/>
      <c r="U138" s="42"/>
    </row>
    <row r="139" spans="4:21" outlineLevel="2" x14ac:dyDescent="0.25">
      <c r="D139" s="46"/>
      <c r="E139" s="213"/>
      <c r="F139" s="230" t="s">
        <v>193</v>
      </c>
      <c r="G139" s="230"/>
      <c r="H139" s="230"/>
      <c r="I139" s="230"/>
      <c r="J139" s="230"/>
      <c r="K139" s="178"/>
      <c r="L139" s="47"/>
      <c r="P139" s="40"/>
      <c r="Q139" s="41"/>
      <c r="R139" s="41"/>
      <c r="S139" s="41"/>
      <c r="T139" s="41"/>
      <c r="U139" s="42"/>
    </row>
    <row r="140" spans="4:21" outlineLevel="2" x14ac:dyDescent="0.25">
      <c r="D140" s="46"/>
      <c r="E140" s="213"/>
      <c r="F140" s="230" t="s">
        <v>194</v>
      </c>
      <c r="G140" s="230"/>
      <c r="H140" s="230"/>
      <c r="I140" s="230"/>
      <c r="J140" s="230"/>
      <c r="K140" s="178"/>
      <c r="L140" s="47"/>
      <c r="P140" s="40"/>
      <c r="Q140" s="41"/>
      <c r="R140" s="41"/>
      <c r="S140" s="41"/>
      <c r="T140" s="41"/>
      <c r="U140" s="42"/>
    </row>
    <row r="141" spans="4:21" outlineLevel="2" x14ac:dyDescent="0.25">
      <c r="D141" s="46"/>
      <c r="E141" s="213"/>
      <c r="F141" s="230" t="s">
        <v>195</v>
      </c>
      <c r="G141" s="230"/>
      <c r="H141" s="230"/>
      <c r="I141" s="230"/>
      <c r="J141" s="230"/>
      <c r="K141" s="178"/>
      <c r="L141" s="47"/>
      <c r="P141" s="40"/>
      <c r="Q141" s="41"/>
      <c r="R141" s="41"/>
      <c r="S141" s="41"/>
      <c r="T141" s="41"/>
      <c r="U141" s="42"/>
    </row>
    <row r="142" spans="4:21" outlineLevel="2" x14ac:dyDescent="0.25">
      <c r="D142" s="46"/>
      <c r="E142" s="213"/>
      <c r="F142" s="230" t="s">
        <v>196</v>
      </c>
      <c r="G142" s="230"/>
      <c r="H142" s="230"/>
      <c r="I142" s="230"/>
      <c r="J142" s="230"/>
      <c r="K142" s="178"/>
      <c r="L142" s="47"/>
      <c r="P142" s="40"/>
      <c r="Q142" s="41"/>
      <c r="R142" s="41"/>
      <c r="S142" s="41"/>
      <c r="T142" s="41"/>
      <c r="U142" s="42"/>
    </row>
    <row r="143" spans="4:21" ht="14" outlineLevel="2" x14ac:dyDescent="0.3">
      <c r="D143" s="46"/>
      <c r="E143" s="212"/>
      <c r="F143" s="51"/>
      <c r="J143" s="175"/>
      <c r="K143" s="52"/>
      <c r="L143" s="47"/>
      <c r="P143" s="40"/>
      <c r="Q143" s="41"/>
      <c r="R143" s="41"/>
      <c r="S143" s="41"/>
      <c r="T143" s="41"/>
      <c r="U143" s="42"/>
    </row>
    <row r="144" spans="4:21" ht="13" outlineLevel="2" x14ac:dyDescent="0.3">
      <c r="D144" s="46"/>
      <c r="E144" s="212"/>
      <c r="F144" s="7"/>
      <c r="K144" s="52"/>
      <c r="L144" s="47"/>
      <c r="P144" s="40"/>
      <c r="Q144" s="41"/>
      <c r="R144" s="41"/>
      <c r="S144" s="41"/>
      <c r="T144" s="41"/>
      <c r="U144" s="42"/>
    </row>
    <row r="145" spans="4:21" ht="13" outlineLevel="2" x14ac:dyDescent="0.3">
      <c r="D145" s="46"/>
      <c r="E145" s="212"/>
      <c r="F145" s="7"/>
      <c r="K145" s="52"/>
      <c r="L145" s="47"/>
      <c r="P145" s="40"/>
      <c r="Q145" s="41"/>
      <c r="R145" s="41"/>
      <c r="S145" s="41"/>
      <c r="T145" s="41"/>
      <c r="U145" s="42"/>
    </row>
    <row r="146" spans="4:21" ht="13" outlineLevel="1" x14ac:dyDescent="0.3">
      <c r="D146" s="46"/>
      <c r="E146" s="212"/>
      <c r="F146" s="228" t="s">
        <v>82</v>
      </c>
      <c r="G146" s="222"/>
      <c r="H146" s="222"/>
      <c r="I146" s="79"/>
      <c r="J146" s="80"/>
      <c r="K146" s="90">
        <f>(K139+K140+K141+K142)</f>
        <v>0</v>
      </c>
      <c r="L146" s="47"/>
      <c r="P146" s="40"/>
      <c r="Q146" s="41"/>
      <c r="R146" s="41"/>
      <c r="S146" s="41"/>
      <c r="T146" s="41"/>
      <c r="U146" s="42"/>
    </row>
    <row r="147" spans="4:21" outlineLevel="1" x14ac:dyDescent="0.25">
      <c r="D147" s="46"/>
      <c r="E147" s="212"/>
      <c r="F147" s="51"/>
      <c r="J147" s="91"/>
      <c r="K147" s="52"/>
      <c r="L147" s="47"/>
      <c r="P147" s="40"/>
      <c r="Q147" s="41"/>
      <c r="R147" s="41"/>
      <c r="S147" s="41"/>
      <c r="T147" s="41"/>
      <c r="U147" s="42"/>
    </row>
    <row r="148" spans="4:21" outlineLevel="1" x14ac:dyDescent="0.25">
      <c r="D148" s="46"/>
      <c r="E148" s="212"/>
      <c r="F148" s="51"/>
      <c r="K148" s="52"/>
      <c r="L148" s="47"/>
      <c r="P148" s="40"/>
      <c r="Q148" s="41"/>
      <c r="R148" s="41"/>
      <c r="S148" s="41"/>
      <c r="T148" s="41"/>
      <c r="U148" s="42"/>
    </row>
    <row r="149" spans="4:21" ht="13.5" thickBot="1" x14ac:dyDescent="0.35">
      <c r="D149" s="46"/>
      <c r="E149" s="212"/>
      <c r="F149" s="82" t="s">
        <v>90</v>
      </c>
      <c r="G149" s="83"/>
      <c r="H149" s="83"/>
      <c r="I149" s="83"/>
      <c r="J149" s="83"/>
      <c r="K149" s="92">
        <f>K115+K135+K146</f>
        <v>10000</v>
      </c>
      <c r="L149" s="47"/>
      <c r="P149" s="93"/>
      <c r="Q149" s="41"/>
      <c r="R149" s="41"/>
      <c r="S149" s="41"/>
      <c r="T149" s="41"/>
      <c r="U149" s="42"/>
    </row>
    <row r="150" spans="4:21" x14ac:dyDescent="0.25">
      <c r="D150" s="46"/>
      <c r="E150" s="212"/>
      <c r="F150" s="51"/>
      <c r="K150" s="52"/>
      <c r="L150" s="47"/>
      <c r="P150" s="93"/>
      <c r="Q150" s="41"/>
      <c r="R150" s="41"/>
      <c r="S150" s="41"/>
      <c r="T150" s="41"/>
      <c r="U150" s="42"/>
    </row>
    <row r="151" spans="4:21" ht="13" thickBot="1" x14ac:dyDescent="0.3">
      <c r="D151" s="46"/>
      <c r="E151" s="212"/>
      <c r="F151" s="51"/>
      <c r="K151" s="52"/>
      <c r="L151" s="47"/>
      <c r="P151" s="93"/>
      <c r="Q151" s="41"/>
      <c r="R151" s="41"/>
      <c r="S151" s="41"/>
      <c r="T151" s="41"/>
      <c r="U151" s="42"/>
    </row>
    <row r="152" spans="4:21" ht="13" x14ac:dyDescent="0.3">
      <c r="D152" s="46"/>
      <c r="E152" s="212"/>
      <c r="F152" s="48" t="s">
        <v>88</v>
      </c>
      <c r="G152" s="49"/>
      <c r="H152" s="49"/>
      <c r="I152" s="49"/>
      <c r="J152" s="49"/>
      <c r="K152" s="50"/>
      <c r="L152" s="47"/>
      <c r="P152" s="40"/>
      <c r="Q152" s="41"/>
      <c r="R152" s="41"/>
      <c r="S152" s="41"/>
      <c r="T152" s="41"/>
      <c r="U152" s="42"/>
    </row>
    <row r="153" spans="4:21" x14ac:dyDescent="0.25">
      <c r="D153" s="46"/>
      <c r="E153" s="212"/>
      <c r="F153" s="51"/>
      <c r="K153" s="52"/>
      <c r="L153" s="47"/>
      <c r="P153" s="40"/>
      <c r="Q153" s="41"/>
      <c r="R153" s="41"/>
      <c r="S153" s="41"/>
      <c r="T153" s="41"/>
      <c r="U153" s="42"/>
    </row>
    <row r="154" spans="4:21" ht="13" x14ac:dyDescent="0.3">
      <c r="D154" s="46"/>
      <c r="E154" s="212"/>
      <c r="F154" s="94" t="s">
        <v>9</v>
      </c>
      <c r="G154" s="95"/>
      <c r="H154" s="95"/>
      <c r="I154" s="96"/>
      <c r="J154" s="97">
        <f>SUM($K149:K149)+SUM($K95:K95)</f>
        <v>10000</v>
      </c>
      <c r="K154" s="52"/>
      <c r="L154" s="47"/>
      <c r="P154" s="98"/>
      <c r="Q154" s="55"/>
      <c r="R154" s="55"/>
      <c r="S154" s="55"/>
      <c r="T154" s="55"/>
      <c r="U154" s="56"/>
    </row>
    <row r="155" spans="4:21" ht="13" thickBot="1" x14ac:dyDescent="0.3">
      <c r="D155" s="46"/>
      <c r="E155" s="214"/>
      <c r="F155" s="99"/>
      <c r="G155" s="100"/>
      <c r="H155" s="100"/>
      <c r="I155" s="100"/>
      <c r="J155" s="100"/>
      <c r="K155" s="101"/>
      <c r="L155" s="47"/>
      <c r="P155" s="54"/>
      <c r="Q155" s="55"/>
      <c r="R155" s="55"/>
      <c r="S155" s="55"/>
      <c r="T155" s="55"/>
      <c r="U155" s="56"/>
    </row>
    <row r="156" spans="4:21" x14ac:dyDescent="0.25">
      <c r="D156" s="46"/>
      <c r="L156" s="47"/>
      <c r="P156" s="54"/>
      <c r="Q156" s="55"/>
      <c r="R156" s="55"/>
      <c r="S156" s="55"/>
      <c r="T156" s="55"/>
      <c r="U156" s="56"/>
    </row>
    <row r="157" spans="4:21" x14ac:dyDescent="0.25">
      <c r="D157" s="46"/>
      <c r="F157" s="35" t="s">
        <v>192</v>
      </c>
      <c r="G157" s="35"/>
      <c r="H157" s="35"/>
      <c r="I157" s="35"/>
      <c r="L157" s="47"/>
      <c r="P157" s="54"/>
      <c r="Q157" s="55"/>
      <c r="R157" s="55"/>
      <c r="S157" s="55"/>
      <c r="T157" s="55"/>
      <c r="U157" s="56"/>
    </row>
    <row r="158" spans="4:21" x14ac:dyDescent="0.25">
      <c r="D158" s="46"/>
      <c r="F158" s="35"/>
      <c r="G158" s="35"/>
      <c r="H158" s="35"/>
      <c r="I158" s="35"/>
      <c r="L158" s="47"/>
      <c r="P158" s="54"/>
      <c r="Q158" s="55"/>
      <c r="R158" s="55"/>
      <c r="S158" s="55"/>
      <c r="T158" s="55"/>
      <c r="U158" s="56"/>
    </row>
    <row r="159" spans="4:21" x14ac:dyDescent="0.25">
      <c r="D159" s="46"/>
      <c r="F159" s="102"/>
      <c r="G159" s="35"/>
      <c r="H159" s="35"/>
      <c r="I159" s="35"/>
      <c r="J159" s="35"/>
      <c r="K159" s="35"/>
      <c r="L159" s="47"/>
      <c r="P159" s="54"/>
      <c r="Q159" s="55"/>
      <c r="R159" s="55"/>
      <c r="S159" s="55"/>
      <c r="T159" s="55"/>
      <c r="U159" s="56"/>
    </row>
    <row r="160" spans="4:21" x14ac:dyDescent="0.25">
      <c r="D160" s="46"/>
      <c r="F160" s="35" t="s">
        <v>7</v>
      </c>
      <c r="G160" s="35"/>
      <c r="H160" s="35"/>
      <c r="I160" s="35"/>
      <c r="J160" s="35"/>
      <c r="K160" s="35"/>
      <c r="L160" s="47"/>
      <c r="P160" s="54"/>
      <c r="Q160" s="55"/>
      <c r="R160" s="55"/>
      <c r="S160" s="55"/>
      <c r="T160" s="55"/>
      <c r="U160" s="56"/>
    </row>
    <row r="161" spans="4:21" x14ac:dyDescent="0.25">
      <c r="D161" s="46"/>
      <c r="F161" s="35"/>
      <c r="G161" s="35"/>
      <c r="H161" s="35"/>
      <c r="I161" s="35"/>
      <c r="J161" s="35"/>
      <c r="K161" s="35"/>
      <c r="L161" s="47"/>
      <c r="P161" s="54"/>
      <c r="Q161" s="55"/>
      <c r="R161" s="55"/>
      <c r="S161" s="55"/>
      <c r="T161" s="55"/>
      <c r="U161" s="56"/>
    </row>
    <row r="162" spans="4:21" x14ac:dyDescent="0.25">
      <c r="D162" s="46"/>
      <c r="F162" s="103"/>
      <c r="G162" s="35"/>
      <c r="H162" s="35"/>
      <c r="I162" s="35"/>
      <c r="L162" s="47"/>
      <c r="P162" s="54"/>
      <c r="Q162" s="55"/>
      <c r="R162" s="55"/>
      <c r="S162" s="55"/>
      <c r="T162" s="55"/>
      <c r="U162" s="56"/>
    </row>
    <row r="163" spans="4:21" x14ac:dyDescent="0.25">
      <c r="D163" s="46"/>
      <c r="F163" s="35" t="s">
        <v>8</v>
      </c>
      <c r="G163" s="35"/>
      <c r="H163" s="35"/>
      <c r="I163" s="35"/>
      <c r="J163" s="35"/>
      <c r="K163" s="35"/>
      <c r="L163" s="47"/>
      <c r="P163" s="54"/>
      <c r="Q163" s="55"/>
      <c r="R163" s="55"/>
      <c r="S163" s="55"/>
      <c r="T163" s="55"/>
      <c r="U163" s="56"/>
    </row>
    <row r="164" spans="4:21" ht="13" thickBot="1" x14ac:dyDescent="0.3">
      <c r="D164" s="104"/>
      <c r="E164" s="105"/>
      <c r="F164" s="105"/>
      <c r="G164" s="105"/>
      <c r="H164" s="105"/>
      <c r="I164" s="105"/>
      <c r="J164" s="105"/>
      <c r="K164" s="105"/>
      <c r="L164" s="106"/>
      <c r="P164" s="107"/>
      <c r="Q164" s="108"/>
      <c r="R164" s="108"/>
      <c r="S164" s="108"/>
      <c r="T164" s="108"/>
      <c r="U164" s="109"/>
    </row>
    <row r="165" spans="4:21" ht="13" thickTop="1" x14ac:dyDescent="0.25"/>
    <row r="167" spans="4:21" ht="13" thickBot="1" x14ac:dyDescent="0.3"/>
    <row r="168" spans="4:21" ht="13" thickTop="1" x14ac:dyDescent="0.25">
      <c r="D168" s="128"/>
      <c r="E168" s="84"/>
      <c r="F168" s="84"/>
      <c r="G168" s="84"/>
      <c r="H168" s="84"/>
      <c r="I168" s="84"/>
      <c r="J168" s="84"/>
      <c r="K168" s="84"/>
      <c r="L168" s="129"/>
      <c r="M168" s="35"/>
      <c r="N168" s="35"/>
      <c r="P168" s="37"/>
      <c r="Q168" s="110"/>
      <c r="R168" s="110"/>
      <c r="S168" s="110"/>
      <c r="T168" s="110"/>
      <c r="U168" s="111"/>
    </row>
    <row r="169" spans="4:21" ht="13.4" customHeight="1" x14ac:dyDescent="0.25">
      <c r="D169" s="51"/>
      <c r="F169" s="112" t="s">
        <v>101</v>
      </c>
      <c r="G169" s="112"/>
      <c r="H169" s="112"/>
      <c r="I169" s="112"/>
      <c r="J169" s="112"/>
      <c r="L169" s="130"/>
      <c r="M169" s="35"/>
      <c r="N169" s="35"/>
      <c r="P169" s="196" t="s">
        <v>202</v>
      </c>
      <c r="Q169" s="203"/>
      <c r="R169" s="203"/>
      <c r="S169" s="203"/>
      <c r="T169" s="203"/>
      <c r="U169" s="204"/>
    </row>
    <row r="170" spans="4:21" ht="13.4" customHeight="1" x14ac:dyDescent="0.25">
      <c r="D170" s="51"/>
      <c r="L170" s="130"/>
      <c r="M170" s="35"/>
      <c r="N170" s="35"/>
      <c r="O170" s="35"/>
      <c r="P170" s="205"/>
      <c r="Q170" s="203"/>
      <c r="R170" s="203"/>
      <c r="S170" s="203"/>
      <c r="T170" s="203"/>
      <c r="U170" s="204"/>
    </row>
    <row r="171" spans="4:21" x14ac:dyDescent="0.25">
      <c r="D171" s="51"/>
      <c r="F171" s="113" t="s">
        <v>27</v>
      </c>
      <c r="G171" s="114"/>
      <c r="H171" s="115"/>
      <c r="L171" s="130"/>
      <c r="M171" s="35"/>
      <c r="N171" s="35"/>
      <c r="O171" s="35"/>
      <c r="P171" s="205"/>
      <c r="Q171" s="203"/>
      <c r="R171" s="203"/>
      <c r="S171" s="203"/>
      <c r="T171" s="203"/>
      <c r="U171" s="204"/>
    </row>
    <row r="172" spans="4:21" ht="13.4" customHeight="1" x14ac:dyDescent="0.25">
      <c r="D172" s="51"/>
      <c r="L172" s="130"/>
      <c r="M172" s="35"/>
      <c r="N172" s="35"/>
      <c r="O172" s="35"/>
      <c r="P172" s="54"/>
      <c r="Q172" s="55"/>
      <c r="R172" s="55"/>
      <c r="S172" s="55"/>
      <c r="T172" s="55"/>
      <c r="U172" s="56"/>
    </row>
    <row r="173" spans="4:21" ht="13.4" customHeight="1" x14ac:dyDescent="0.25">
      <c r="D173" s="51"/>
      <c r="F173" s="67" t="s">
        <v>12</v>
      </c>
      <c r="G173" s="67" t="s">
        <v>13</v>
      </c>
      <c r="H173" s="67" t="s">
        <v>14</v>
      </c>
      <c r="L173" s="130"/>
      <c r="M173" s="35"/>
      <c r="N173" s="35"/>
      <c r="O173" s="35"/>
      <c r="P173" s="196" t="s">
        <v>203</v>
      </c>
      <c r="Q173" s="203"/>
      <c r="R173" s="203"/>
      <c r="S173" s="203"/>
      <c r="T173" s="203"/>
      <c r="U173" s="204"/>
    </row>
    <row r="174" spans="4:21" ht="13.4" customHeight="1" x14ac:dyDescent="0.25">
      <c r="D174" s="51"/>
      <c r="F174" s="72" t="s">
        <v>15</v>
      </c>
      <c r="G174" s="116">
        <v>260</v>
      </c>
      <c r="H174" s="116">
        <f>52*40</f>
        <v>2080</v>
      </c>
      <c r="L174" s="130"/>
      <c r="M174" s="35"/>
      <c r="N174" s="35"/>
      <c r="O174" s="35"/>
      <c r="P174" s="205"/>
      <c r="Q174" s="203"/>
      <c r="R174" s="203"/>
      <c r="S174" s="203"/>
      <c r="T174" s="203"/>
      <c r="U174" s="204"/>
    </row>
    <row r="175" spans="4:21" x14ac:dyDescent="0.25">
      <c r="D175" s="51"/>
      <c r="F175" s="117" t="s">
        <v>26</v>
      </c>
      <c r="G175" s="116">
        <v>10</v>
      </c>
      <c r="H175" s="116">
        <f>2*40</f>
        <v>80</v>
      </c>
      <c r="L175" s="130"/>
      <c r="M175" s="35"/>
      <c r="N175" s="35"/>
      <c r="O175" s="35"/>
      <c r="P175" s="205"/>
      <c r="Q175" s="203"/>
      <c r="R175" s="203"/>
      <c r="S175" s="203"/>
      <c r="T175" s="203"/>
      <c r="U175" s="204"/>
    </row>
    <row r="176" spans="4:21" x14ac:dyDescent="0.25">
      <c r="D176" s="51"/>
      <c r="F176" s="118" t="s">
        <v>16</v>
      </c>
      <c r="G176" s="119">
        <f>G174-G175</f>
        <v>250</v>
      </c>
      <c r="H176" s="119">
        <f>H174-H175</f>
        <v>2000</v>
      </c>
      <c r="L176" s="130"/>
      <c r="M176" s="35"/>
      <c r="N176" s="35"/>
      <c r="O176" s="35"/>
      <c r="P176" s="54"/>
      <c r="Q176" s="55"/>
      <c r="R176" s="55"/>
      <c r="S176" s="55"/>
      <c r="T176" s="55"/>
      <c r="U176" s="56"/>
    </row>
    <row r="177" spans="4:21" x14ac:dyDescent="0.25">
      <c r="D177" s="51"/>
      <c r="F177" s="117" t="s">
        <v>22</v>
      </c>
      <c r="G177" s="115">
        <v>35</v>
      </c>
      <c r="H177" s="116">
        <f>G177*8</f>
        <v>280</v>
      </c>
      <c r="L177" s="130"/>
      <c r="M177" s="35"/>
      <c r="N177" s="35"/>
      <c r="O177" s="35"/>
      <c r="P177" s="54"/>
      <c r="Q177" s="55"/>
      <c r="R177" s="55"/>
      <c r="S177" s="55"/>
      <c r="T177" s="55"/>
      <c r="U177" s="56"/>
    </row>
    <row r="178" spans="4:21" x14ac:dyDescent="0.25">
      <c r="D178" s="51"/>
      <c r="F178" s="117" t="s">
        <v>23</v>
      </c>
      <c r="G178" s="115">
        <v>5</v>
      </c>
      <c r="H178" s="116">
        <f>G178*8</f>
        <v>40</v>
      </c>
      <c r="L178" s="130"/>
      <c r="M178" s="35"/>
      <c r="N178" s="35"/>
      <c r="O178" s="35"/>
      <c r="P178" s="54"/>
      <c r="Q178" s="55"/>
      <c r="R178" s="55"/>
      <c r="S178" s="55"/>
      <c r="T178" s="55"/>
      <c r="U178" s="56"/>
    </row>
    <row r="179" spans="4:21" ht="13" x14ac:dyDescent="0.3">
      <c r="D179" s="51"/>
      <c r="F179" s="120" t="s">
        <v>40</v>
      </c>
      <c r="G179" s="121">
        <f>G176-G177-G178</f>
        <v>210</v>
      </c>
      <c r="H179" s="121">
        <f>H176-H177-H178</f>
        <v>1680</v>
      </c>
      <c r="L179" s="130"/>
      <c r="M179" s="35"/>
      <c r="N179" s="35"/>
      <c r="O179" s="35"/>
      <c r="P179" s="54"/>
      <c r="Q179" s="55"/>
      <c r="R179" s="55"/>
      <c r="S179" s="55"/>
      <c r="T179" s="55"/>
      <c r="U179" s="56"/>
    </row>
    <row r="180" spans="4:21" x14ac:dyDescent="0.25">
      <c r="D180" s="51"/>
      <c r="F180" s="72" t="s">
        <v>17</v>
      </c>
      <c r="G180" s="115">
        <v>10</v>
      </c>
      <c r="H180" s="116">
        <f>G180*8</f>
        <v>80</v>
      </c>
      <c r="L180" s="130"/>
      <c r="M180" s="35"/>
      <c r="N180" s="35"/>
      <c r="O180" s="35"/>
      <c r="P180" s="54"/>
      <c r="Q180" s="55"/>
      <c r="R180" s="55"/>
      <c r="S180" s="55"/>
      <c r="T180" s="55"/>
      <c r="U180" s="56"/>
    </row>
    <row r="181" spans="4:21" x14ac:dyDescent="0.25">
      <c r="D181" s="51"/>
      <c r="F181" s="72" t="s">
        <v>18</v>
      </c>
      <c r="G181" s="115">
        <v>25</v>
      </c>
      <c r="H181" s="116">
        <f>G181*8</f>
        <v>200</v>
      </c>
      <c r="L181" s="130"/>
      <c r="M181" s="35"/>
      <c r="N181" s="35"/>
      <c r="O181" s="35"/>
      <c r="P181" s="54"/>
      <c r="Q181" s="55"/>
      <c r="R181" s="55"/>
      <c r="S181" s="55"/>
      <c r="T181" s="55"/>
      <c r="U181" s="56"/>
    </row>
    <row r="182" spans="4:21" x14ac:dyDescent="0.25">
      <c r="D182" s="51"/>
      <c r="F182" s="72" t="s">
        <v>19</v>
      </c>
      <c r="G182" s="115">
        <v>25</v>
      </c>
      <c r="H182" s="116">
        <f>G182*8</f>
        <v>200</v>
      </c>
      <c r="L182" s="130"/>
      <c r="M182" s="35"/>
      <c r="N182" s="35"/>
      <c r="O182" s="35"/>
      <c r="P182" s="54"/>
      <c r="Q182" s="55"/>
      <c r="R182" s="55"/>
      <c r="S182" s="55"/>
      <c r="T182" s="55"/>
      <c r="U182" s="56"/>
    </row>
    <row r="183" spans="4:21" x14ac:dyDescent="0.25">
      <c r="D183" s="51"/>
      <c r="F183" s="118" t="s">
        <v>20</v>
      </c>
      <c r="G183" s="119">
        <f>SUM(G180:G182)</f>
        <v>60</v>
      </c>
      <c r="H183" s="119">
        <f>SUM(H180:H182)</f>
        <v>480</v>
      </c>
      <c r="L183" s="130"/>
      <c r="M183" s="35"/>
      <c r="N183" s="35"/>
      <c r="O183" s="35"/>
      <c r="P183" s="54"/>
      <c r="Q183" s="55"/>
      <c r="R183" s="55"/>
      <c r="S183" s="55"/>
      <c r="T183" s="55"/>
      <c r="U183" s="56"/>
    </row>
    <row r="184" spans="4:21" ht="13" x14ac:dyDescent="0.3">
      <c r="D184" s="51"/>
      <c r="F184" s="120" t="s">
        <v>25</v>
      </c>
      <c r="G184" s="121">
        <f>G179-G183</f>
        <v>150</v>
      </c>
      <c r="H184" s="121">
        <f>H179-H183</f>
        <v>1200</v>
      </c>
      <c r="L184" s="130"/>
      <c r="M184" s="35"/>
      <c r="N184" s="35"/>
      <c r="O184" s="35"/>
      <c r="P184" s="54"/>
      <c r="Q184" s="55"/>
      <c r="R184" s="55"/>
      <c r="S184" s="55"/>
      <c r="T184" s="55"/>
      <c r="U184" s="56"/>
    </row>
    <row r="185" spans="4:21" x14ac:dyDescent="0.25">
      <c r="D185" s="51"/>
      <c r="L185" s="130"/>
      <c r="M185" s="35"/>
      <c r="N185" s="35"/>
      <c r="O185" s="35"/>
      <c r="P185" s="54"/>
      <c r="Q185" s="55"/>
      <c r="R185" s="55"/>
      <c r="S185" s="55"/>
      <c r="T185" s="55"/>
      <c r="U185" s="56"/>
    </row>
    <row r="186" spans="4:21" x14ac:dyDescent="0.25">
      <c r="D186" s="51"/>
      <c r="L186" s="130"/>
      <c r="M186" s="35"/>
      <c r="N186" s="35"/>
      <c r="O186" s="35"/>
      <c r="P186" s="54"/>
      <c r="Q186" s="55"/>
      <c r="R186" s="55"/>
      <c r="S186" s="55"/>
      <c r="T186" s="55"/>
      <c r="U186" s="56"/>
    </row>
    <row r="187" spans="4:21" ht="13" x14ac:dyDescent="0.3">
      <c r="D187" s="51"/>
      <c r="F187" s="122" t="str">
        <f>IF(H171="","Ange månadslön","Timkostnad exkl. LKP externa uppdrag:")</f>
        <v>Ange månadslön</v>
      </c>
      <c r="H187" s="123">
        <f>ROUND(H171/(H184/12),2)</f>
        <v>0</v>
      </c>
      <c r="I187" s="33" t="s">
        <v>21</v>
      </c>
      <c r="L187" s="130"/>
      <c r="M187" s="35"/>
      <c r="N187" s="35"/>
      <c r="O187" s="35"/>
      <c r="P187" s="54"/>
      <c r="Q187" s="55"/>
      <c r="R187" s="55"/>
      <c r="S187" s="55"/>
      <c r="T187" s="55"/>
      <c r="U187" s="56"/>
    </row>
    <row r="188" spans="4:21" ht="13" x14ac:dyDescent="0.3">
      <c r="D188" s="51"/>
      <c r="F188" s="122"/>
      <c r="H188" s="123"/>
      <c r="L188" s="130"/>
      <c r="M188" s="35"/>
      <c r="N188" s="35"/>
      <c r="O188" s="35"/>
      <c r="P188" s="54"/>
      <c r="Q188" s="55"/>
      <c r="R188" s="55"/>
      <c r="S188" s="55"/>
      <c r="T188" s="55"/>
      <c r="U188" s="56"/>
    </row>
    <row r="189" spans="4:21" ht="13" x14ac:dyDescent="0.3">
      <c r="D189" s="51"/>
      <c r="F189" s="122"/>
      <c r="H189" s="123"/>
      <c r="L189" s="130"/>
      <c r="M189" s="35"/>
      <c r="N189" s="35"/>
      <c r="O189" s="35"/>
      <c r="P189" s="54"/>
      <c r="Q189" s="55"/>
      <c r="R189" s="55"/>
      <c r="S189" s="55"/>
      <c r="T189" s="55"/>
      <c r="U189" s="56"/>
    </row>
    <row r="190" spans="4:21" ht="13" x14ac:dyDescent="0.3">
      <c r="D190" s="51"/>
      <c r="F190" s="122"/>
      <c r="H190" s="123"/>
      <c r="L190" s="130"/>
      <c r="M190" s="35"/>
      <c r="N190" s="35"/>
      <c r="O190" s="35"/>
      <c r="P190" s="54"/>
      <c r="Q190" s="55"/>
      <c r="R190" s="55"/>
      <c r="S190" s="55"/>
      <c r="T190" s="55"/>
      <c r="U190" s="56"/>
    </row>
    <row r="191" spans="4:21" ht="13" thickBot="1" x14ac:dyDescent="0.3">
      <c r="D191" s="63"/>
      <c r="E191" s="64"/>
      <c r="F191" s="64"/>
      <c r="G191" s="64"/>
      <c r="H191" s="64"/>
      <c r="I191" s="64"/>
      <c r="J191" s="64"/>
      <c r="K191" s="64"/>
      <c r="L191" s="101"/>
      <c r="M191" s="35"/>
      <c r="N191" s="35"/>
      <c r="O191" s="35"/>
      <c r="P191" s="124"/>
      <c r="Q191" s="125"/>
      <c r="R191" s="125"/>
      <c r="S191" s="125"/>
      <c r="T191" s="125"/>
      <c r="U191" s="126"/>
    </row>
    <row r="192" spans="4:21" x14ac:dyDescent="0.25">
      <c r="O192" s="35"/>
    </row>
    <row r="193" spans="15:15" x14ac:dyDescent="0.25">
      <c r="O193" s="35"/>
    </row>
  </sheetData>
  <sheetProtection formatColumns="0" insertRows="0" deleteRows="0"/>
  <mergeCells count="77">
    <mergeCell ref="E40:E95"/>
    <mergeCell ref="F77:J77"/>
    <mergeCell ref="F90:J90"/>
    <mergeCell ref="F69:J69"/>
    <mergeCell ref="F70:J70"/>
    <mergeCell ref="F71:J71"/>
    <mergeCell ref="G50:H50"/>
    <mergeCell ref="F62:J62"/>
    <mergeCell ref="F68:J68"/>
    <mergeCell ref="G53:H53"/>
    <mergeCell ref="G47:H47"/>
    <mergeCell ref="P19:U21"/>
    <mergeCell ref="D3:L3"/>
    <mergeCell ref="E6:L6"/>
    <mergeCell ref="D5:L5"/>
    <mergeCell ref="E8:L8"/>
    <mergeCell ref="E10:L10"/>
    <mergeCell ref="E13:L13"/>
    <mergeCell ref="D11:L11"/>
    <mergeCell ref="P169:U171"/>
    <mergeCell ref="P173:U175"/>
    <mergeCell ref="G44:H44"/>
    <mergeCell ref="G45:H45"/>
    <mergeCell ref="G27:H27"/>
    <mergeCell ref="G51:H51"/>
    <mergeCell ref="F58:I58"/>
    <mergeCell ref="F73:J73"/>
    <mergeCell ref="F111:H111"/>
    <mergeCell ref="F81:J81"/>
    <mergeCell ref="F92:H92"/>
    <mergeCell ref="F86:J86"/>
    <mergeCell ref="F87:J87"/>
    <mergeCell ref="F88:J88"/>
    <mergeCell ref="G29:H29"/>
    <mergeCell ref="G30:H30"/>
    <mergeCell ref="F142:J142"/>
    <mergeCell ref="F72:J72"/>
    <mergeCell ref="F84:J84"/>
    <mergeCell ref="F82:J82"/>
    <mergeCell ref="F83:J83"/>
    <mergeCell ref="F128:H128"/>
    <mergeCell ref="F120:H120"/>
    <mergeCell ref="F121:H121"/>
    <mergeCell ref="F119:H119"/>
    <mergeCell ref="F74:J74"/>
    <mergeCell ref="F75:J75"/>
    <mergeCell ref="F140:J140"/>
    <mergeCell ref="F131:I131"/>
    <mergeCell ref="E98:E155"/>
    <mergeCell ref="F107:H107"/>
    <mergeCell ref="F108:H108"/>
    <mergeCell ref="F102:J102"/>
    <mergeCell ref="F103:J103"/>
    <mergeCell ref="F106:H106"/>
    <mergeCell ref="F112:H112"/>
    <mergeCell ref="F113:H113"/>
    <mergeCell ref="F146:H146"/>
    <mergeCell ref="F135:J135"/>
    <mergeCell ref="F123:H123"/>
    <mergeCell ref="F124:H124"/>
    <mergeCell ref="F125:H125"/>
    <mergeCell ref="F139:J139"/>
    <mergeCell ref="F130:I130"/>
    <mergeCell ref="F141:J141"/>
    <mergeCell ref="G25:H25"/>
    <mergeCell ref="P41:U44"/>
    <mergeCell ref="F115:J115"/>
    <mergeCell ref="P86:U88"/>
    <mergeCell ref="P79:U83"/>
    <mergeCell ref="P64:U65"/>
    <mergeCell ref="P66:U67"/>
    <mergeCell ref="G46:H46"/>
    <mergeCell ref="G48:H48"/>
    <mergeCell ref="G49:H49"/>
    <mergeCell ref="F59:I59"/>
    <mergeCell ref="G52:H52"/>
    <mergeCell ref="G26:H26"/>
  </mergeCells>
  <conditionalFormatting sqref="K108">
    <cfRule type="cellIs" dxfId="1" priority="1" operator="equal">
      <formula>"Fyll i antal bredvid"</formula>
    </cfRule>
  </conditionalFormatting>
  <dataValidations count="7">
    <dataValidation allowBlank="1" showInputMessage="1" showErrorMessage="1" promptTitle="Uppdragsbeskrivning" prompt="Detta är ett fritextfält som man kan nyttja till att beskriva kort vad uppdraget är" sqref="G27:H27 H31:H32 G32" xr:uid="{00000000-0002-0000-0000-000000000000}"/>
    <dataValidation type="list" showInputMessage="1" showErrorMessage="1" sqref="G33:G34" xr:uid="{00000000-0002-0000-0000-000001000000}">
      <formula1>"Ja,Nej"</formula1>
    </dataValidation>
    <dataValidation allowBlank="1" showInputMessage="1" showErrorMessage="1" promptTitle="Ansvarig" prompt="Den på insitutionen som är ansvarig för uppdraget" sqref="G26:H26" xr:uid="{00000000-0002-0000-0000-000002000000}"/>
    <dataValidation allowBlank="1" showInputMessage="1" showErrorMessage="1" promptTitle="Institutionens projektnummer" prompt="Detta är ett fritextfält där insititutionens projektnummer från UBW/Agresso anges. Detta påverkar uppföljningsfliken." sqref="G25" xr:uid="{5832A455-A095-4455-B3E0-608C9562E2D5}"/>
    <dataValidation allowBlank="1" showInputMessage="1" showErrorMessage="1" promptTitle="UF-UU projektnummer" prompt="Detta är ett fritextfält där UFs projektnummer från UBW/Agresso anges. Detta påverkar uppföljningsfliken." sqref="G29:H29" xr:uid="{00000000-0002-0000-0000-000004000000}"/>
    <dataValidation allowBlank="1" showInputMessage="1" showErrorMessage="1" promptTitle="UF-UU projektledare" prompt="Detta är ett fritextfält där UFs projektledare för uppdraget anges." sqref="G30:H30" xr:uid="{00000000-0002-0000-0000-000005000000}"/>
    <dataValidation allowBlank="1" showInputMessage="1" showErrorMessage="1" promptTitle="Delta nummer" prompt="Här anges UFs Delta nummer/kod för uppdraget/utbildningen" sqref="G31" xr:uid="{00000000-0002-0000-0000-000006000000}"/>
  </dataValidations>
  <hyperlinks>
    <hyperlink ref="J44" location="Uppdragsutbildning!F196" display="Timkostnad (se beräkning)" xr:uid="{00000000-0004-0000-0000-000000000000}"/>
  </hyperlinks>
  <pageMargins left="0.25" right="0.25" top="0.75" bottom="0.75" header="0.3" footer="0.3"/>
  <pageSetup paperSize="9" scale="45" orientation="portrait" r:id="rId1"/>
  <rowBreaks count="2" manualBreakCount="2">
    <brk id="94" min="3" max="11" man="1"/>
    <brk id="95" max="14" man="1"/>
  </rowBreaks>
  <colBreaks count="2" manualBreakCount="2">
    <brk id="10" max="101" man="1"/>
    <brk id="11" max="101" man="1"/>
  </colBreaks>
  <extLst>
    <ext xmlns:x14="http://schemas.microsoft.com/office/spreadsheetml/2009/9/main" uri="{CCE6A557-97BC-4b89-ADB6-D9C93CAAB3DF}">
      <x14:dataValidations xmlns:xm="http://schemas.microsoft.com/office/excel/2006/main" count="6">
        <x14:dataValidation type="list" allowBlank="1" showInputMessage="1" showErrorMessage="1" errorTitle="Institutionskod från UBW/Agresso" error="Ni måste välja en av de befintliga institutionskoderna i rullmenyn " promptTitle="Institutionskod från UBW/Agresso" prompt="Välj den institutionskod som uppdraget genomförs av" xr:uid="{00000000-0002-0000-0000-000007000000}">
          <x14:formula1>
            <xm:f>Tabeller!$A$2:$A$37</xm:f>
          </x14:formula1>
          <xm:sqref>G21</xm:sqref>
        </x14:dataValidation>
        <x14:dataValidation type="list" errorStyle="information" showErrorMessage="1" errorTitle="Värde" error="Du har valt ett värde som inte finns i befintlig rullista. Vill du behålla detta värde, tryck ok annars tryck avbryt." xr:uid="{00000000-0002-0000-0000-000008000000}">
          <x14:formula1>
            <xm:f>Tabeller!$C$2:$C$8</xm:f>
          </x14:formula1>
          <xm:sqref>F112:H113</xm:sqref>
        </x14:dataValidation>
        <x14:dataValidation type="list" errorStyle="information" showErrorMessage="1" errorTitle="Värde" error="Du har valt ett värde som inte finns i befintlig rullista. Vill du behålla detta värde, tryck ok annars tryck avbryt." xr:uid="{00000000-0002-0000-0000-000009000000}">
          <x14:formula1>
            <xm:f>Tabeller!$E$2:$E$14</xm:f>
          </x14:formula1>
          <xm:sqref>F121:H121</xm:sqref>
        </x14:dataValidation>
        <x14:dataValidation type="list" allowBlank="1" showErrorMessage="1" xr:uid="{00000000-0002-0000-0000-00000A000000}">
          <x14:formula1>
            <xm:f>Tabeller!$J$2:$J$20</xm:f>
          </x14:formula1>
          <xm:sqref>H22:H24</xm:sqref>
        </x14:dataValidation>
        <x14:dataValidation type="list" allowBlank="1" showInputMessage="1" showErrorMessage="1" xr:uid="{00000000-0002-0000-0000-00000B000000}">
          <x14:formula1>
            <xm:f>Tabeller!$K$2:$K$13</xm:f>
          </x14:formula1>
          <xm:sqref>G22:G23</xm:sqref>
        </x14:dataValidation>
        <x14:dataValidation type="list" showErrorMessage="1" errorTitle="Värde" error="Du har valt ett värde som inte finns i befintlig rullista." xr:uid="{00000000-0002-0000-0000-00000C000000}">
          <x14:formula1>
            <xm:f>Tabeller!$E$2:$E$14</xm:f>
          </x14:formula1>
          <xm:sqref>F120:H120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dimension ref="B1:I45"/>
  <sheetViews>
    <sheetView showGridLines="0" zoomScaleNormal="100" workbookViewId="0">
      <selection activeCell="H28" sqref="H28"/>
    </sheetView>
  </sheetViews>
  <sheetFormatPr defaultColWidth="9" defaultRowHeight="12.5" x14ac:dyDescent="0.25"/>
  <cols>
    <col min="1" max="1" width="3.08203125" style="33" customWidth="1"/>
    <col min="2" max="2" width="21.08203125" style="33" customWidth="1"/>
    <col min="3" max="3" width="9" style="33"/>
    <col min="4" max="4" width="5" style="33" customWidth="1"/>
    <col min="5" max="5" width="2.58203125" style="33" customWidth="1"/>
    <col min="6" max="6" width="3.33203125" style="33" customWidth="1"/>
    <col min="7" max="7" width="9" style="33"/>
    <col min="8" max="8" width="11.83203125" style="33" bestFit="1" customWidth="1"/>
    <col min="9" max="9" width="13.5" style="33" bestFit="1" customWidth="1"/>
    <col min="10" max="16384" width="9" style="33"/>
  </cols>
  <sheetData>
    <row r="1" spans="2:9" ht="20" x14ac:dyDescent="0.4">
      <c r="B1" s="127" t="s">
        <v>91</v>
      </c>
      <c r="C1" s="34"/>
      <c r="D1" s="34"/>
      <c r="E1" s="34"/>
      <c r="F1" s="34"/>
      <c r="G1" s="34"/>
      <c r="H1" s="34"/>
      <c r="I1" s="122"/>
    </row>
    <row r="2" spans="2:9" ht="13" thickBot="1" x14ac:dyDescent="0.3"/>
    <row r="3" spans="2:9" x14ac:dyDescent="0.25">
      <c r="B3" s="257" t="s">
        <v>99</v>
      </c>
      <c r="C3" s="258"/>
      <c r="D3" s="258"/>
      <c r="E3" s="258"/>
      <c r="F3" s="258"/>
      <c r="G3" s="258"/>
      <c r="H3" s="259"/>
    </row>
    <row r="4" spans="2:9" x14ac:dyDescent="0.25">
      <c r="B4" s="260"/>
      <c r="C4" s="261"/>
      <c r="D4" s="261"/>
      <c r="E4" s="261"/>
      <c r="F4" s="261"/>
      <c r="G4" s="261"/>
      <c r="H4" s="262"/>
    </row>
    <row r="5" spans="2:9" x14ac:dyDescent="0.25">
      <c r="B5" s="260"/>
      <c r="C5" s="261"/>
      <c r="D5" s="261"/>
      <c r="E5" s="261"/>
      <c r="F5" s="261"/>
      <c r="G5" s="261"/>
      <c r="H5" s="262"/>
    </row>
    <row r="6" spans="2:9" ht="13" thickBot="1" x14ac:dyDescent="0.3">
      <c r="B6" s="263"/>
      <c r="C6" s="264"/>
      <c r="D6" s="264"/>
      <c r="E6" s="264"/>
      <c r="F6" s="264"/>
      <c r="G6" s="264"/>
      <c r="H6" s="265"/>
    </row>
    <row r="8" spans="2:9" ht="13" thickBot="1" x14ac:dyDescent="0.3"/>
    <row r="9" spans="2:9" ht="13" x14ac:dyDescent="0.3">
      <c r="B9" s="48" t="s">
        <v>2</v>
      </c>
      <c r="C9" s="49"/>
      <c r="D9" s="49"/>
      <c r="E9" s="49"/>
      <c r="F9" s="49"/>
      <c r="G9" s="49"/>
      <c r="H9" s="50"/>
    </row>
    <row r="10" spans="2:9" x14ac:dyDescent="0.25">
      <c r="B10" s="51"/>
      <c r="H10" s="52"/>
    </row>
    <row r="11" spans="2:9" x14ac:dyDescent="0.25">
      <c r="B11" s="131" t="s">
        <v>0</v>
      </c>
      <c r="C11" s="132"/>
      <c r="D11" s="132"/>
      <c r="E11" s="95"/>
      <c r="F11" s="95"/>
      <c r="G11" s="272">
        <f>Uppdragsutbildning!G21</f>
        <v>0</v>
      </c>
      <c r="H11" s="273"/>
    </row>
    <row r="12" spans="2:9" x14ac:dyDescent="0.25">
      <c r="B12" s="131" t="s">
        <v>64</v>
      </c>
      <c r="C12" s="132"/>
      <c r="D12" s="132"/>
      <c r="E12" s="95"/>
      <c r="F12" s="95"/>
      <c r="G12" s="272">
        <f>Uppdragsutbildning!G29</f>
        <v>0</v>
      </c>
      <c r="H12" s="273"/>
    </row>
    <row r="13" spans="2:9" x14ac:dyDescent="0.25">
      <c r="B13" s="51"/>
      <c r="G13" s="133"/>
      <c r="H13" s="134"/>
    </row>
    <row r="14" spans="2:9" x14ac:dyDescent="0.25">
      <c r="B14" s="135" t="s">
        <v>94</v>
      </c>
      <c r="C14" s="132"/>
      <c r="D14" s="132"/>
      <c r="E14" s="95"/>
      <c r="F14" s="95"/>
      <c r="G14" s="278">
        <f>Uppdragsutbildning!G35</f>
        <v>0</v>
      </c>
      <c r="H14" s="279"/>
    </row>
    <row r="15" spans="2:9" x14ac:dyDescent="0.25">
      <c r="B15" s="51"/>
      <c r="G15" s="133"/>
      <c r="H15" s="134"/>
    </row>
    <row r="16" spans="2:9" x14ac:dyDescent="0.25">
      <c r="B16" s="135" t="s">
        <v>65</v>
      </c>
      <c r="C16" s="132"/>
      <c r="D16" s="132"/>
      <c r="E16" s="95"/>
      <c r="F16" s="95"/>
      <c r="G16" s="272">
        <f>Uppdragsutbildning!G36</f>
        <v>0</v>
      </c>
      <c r="H16" s="273"/>
    </row>
    <row r="17" spans="2:8" x14ac:dyDescent="0.25">
      <c r="B17" s="135" t="s">
        <v>95</v>
      </c>
      <c r="C17" s="132"/>
      <c r="D17" s="132"/>
      <c r="E17" s="95"/>
      <c r="F17" s="95"/>
      <c r="G17" s="276"/>
      <c r="H17" s="277"/>
    </row>
    <row r="18" spans="2:8" ht="13" thickBot="1" x14ac:dyDescent="0.3">
      <c r="B18" s="63"/>
      <c r="C18" s="64"/>
      <c r="D18" s="64"/>
      <c r="E18" s="64"/>
      <c r="F18" s="64"/>
      <c r="G18" s="64"/>
      <c r="H18" s="65"/>
    </row>
    <row r="20" spans="2:8" ht="13" thickBot="1" x14ac:dyDescent="0.3"/>
    <row r="21" spans="2:8" ht="13" x14ac:dyDescent="0.3">
      <c r="B21" s="48" t="s">
        <v>96</v>
      </c>
      <c r="C21" s="49"/>
      <c r="D21" s="49"/>
      <c r="E21" s="49"/>
      <c r="F21" s="49"/>
      <c r="G21" s="49"/>
      <c r="H21" s="50"/>
    </row>
    <row r="22" spans="2:8" ht="13" x14ac:dyDescent="0.3">
      <c r="B22" s="66"/>
      <c r="H22" s="52"/>
    </row>
    <row r="23" spans="2:8" ht="13" x14ac:dyDescent="0.3">
      <c r="B23" s="66" t="s">
        <v>66</v>
      </c>
      <c r="H23" s="52"/>
    </row>
    <row r="24" spans="2:8" x14ac:dyDescent="0.25">
      <c r="B24" s="274" t="s">
        <v>106</v>
      </c>
      <c r="C24" s="275"/>
      <c r="D24" s="275"/>
      <c r="E24" s="275"/>
      <c r="F24" s="275"/>
      <c r="H24" s="189">
        <f>G16*G17</f>
        <v>0</v>
      </c>
    </row>
    <row r="25" spans="2:8" x14ac:dyDescent="0.25">
      <c r="B25" s="51"/>
      <c r="H25" s="52"/>
    </row>
    <row r="26" spans="2:8" x14ac:dyDescent="0.25">
      <c r="B26" s="267" t="s">
        <v>67</v>
      </c>
      <c r="C26" s="256"/>
      <c r="D26" s="256"/>
      <c r="E26" s="256"/>
      <c r="F26" s="256"/>
      <c r="H26" s="177"/>
    </row>
    <row r="27" spans="2:8" x14ac:dyDescent="0.25">
      <c r="B27" s="51"/>
      <c r="H27" s="52"/>
    </row>
    <row r="28" spans="2:8" x14ac:dyDescent="0.25">
      <c r="B28" s="51"/>
      <c r="H28" s="52"/>
    </row>
    <row r="29" spans="2:8" x14ac:dyDescent="0.25">
      <c r="B29" s="51"/>
      <c r="H29" s="52"/>
    </row>
    <row r="30" spans="2:8" ht="13" x14ac:dyDescent="0.3">
      <c r="B30" s="266" t="s">
        <v>68</v>
      </c>
      <c r="C30" s="256"/>
      <c r="D30" s="256"/>
      <c r="E30" s="256"/>
      <c r="F30" s="256"/>
      <c r="H30" s="138">
        <f>H24</f>
        <v>0</v>
      </c>
    </row>
    <row r="31" spans="2:8" x14ac:dyDescent="0.25">
      <c r="B31" s="51"/>
      <c r="H31" s="52"/>
    </row>
    <row r="32" spans="2:8" x14ac:dyDescent="0.25">
      <c r="B32" s="51"/>
      <c r="H32" s="52"/>
    </row>
    <row r="33" spans="2:8" x14ac:dyDescent="0.25">
      <c r="B33" s="51"/>
      <c r="H33" s="52"/>
    </row>
    <row r="34" spans="2:8" ht="13" x14ac:dyDescent="0.3">
      <c r="B34" s="66" t="s">
        <v>69</v>
      </c>
      <c r="H34" s="52"/>
    </row>
    <row r="35" spans="2:8" x14ac:dyDescent="0.25">
      <c r="B35" s="267" t="s">
        <v>11</v>
      </c>
      <c r="C35" s="256"/>
      <c r="D35" s="256"/>
      <c r="E35" s="256"/>
      <c r="F35" s="256"/>
      <c r="H35" s="137">
        <f>SUM(Uppdragsutbildning!$K95:K95)</f>
        <v>0</v>
      </c>
    </row>
    <row r="36" spans="2:8" x14ac:dyDescent="0.25">
      <c r="B36" s="268" t="s">
        <v>70</v>
      </c>
      <c r="C36" s="269"/>
      <c r="D36" s="269"/>
      <c r="E36" s="269"/>
      <c r="F36" s="269"/>
      <c r="H36" s="137">
        <f>SUM(Uppdragsutbildning!$K149:K149)</f>
        <v>10000</v>
      </c>
    </row>
    <row r="37" spans="2:8" s="122" customFormat="1" ht="13.5" thickBot="1" x14ac:dyDescent="0.35">
      <c r="B37" s="270" t="s">
        <v>71</v>
      </c>
      <c r="C37" s="271"/>
      <c r="D37" s="271"/>
      <c r="E37" s="271"/>
      <c r="F37" s="271"/>
      <c r="G37" s="139"/>
      <c r="H37" s="140">
        <f>SUM(H35:H36)</f>
        <v>10000</v>
      </c>
    </row>
    <row r="39" spans="2:8" ht="13" thickBot="1" x14ac:dyDescent="0.3"/>
    <row r="40" spans="2:8" ht="13.5" thickBot="1" x14ac:dyDescent="0.35">
      <c r="B40" s="48" t="s">
        <v>97</v>
      </c>
      <c r="C40" s="49"/>
      <c r="D40" s="49"/>
      <c r="E40" s="49"/>
      <c r="F40" s="49"/>
      <c r="G40" s="49"/>
      <c r="H40" s="50"/>
    </row>
    <row r="41" spans="2:8" x14ac:dyDescent="0.25">
      <c r="B41" s="128"/>
      <c r="C41" s="84"/>
      <c r="D41" s="84"/>
      <c r="E41" s="84"/>
      <c r="F41" s="84"/>
      <c r="G41" s="84"/>
      <c r="H41" s="141"/>
    </row>
    <row r="42" spans="2:8" ht="13" x14ac:dyDescent="0.3">
      <c r="B42" s="266" t="s">
        <v>72</v>
      </c>
      <c r="C42" s="256"/>
      <c r="D42" s="256"/>
      <c r="E42" s="256"/>
      <c r="F42" s="256"/>
      <c r="H42" s="73">
        <f>H30-H37</f>
        <v>-10000</v>
      </c>
    </row>
    <row r="43" spans="2:8" x14ac:dyDescent="0.25">
      <c r="B43" s="51"/>
      <c r="H43" s="52"/>
    </row>
    <row r="44" spans="2:8" ht="13" x14ac:dyDescent="0.3">
      <c r="B44" s="255" t="s">
        <v>73</v>
      </c>
      <c r="C44" s="256"/>
      <c r="D44" s="256"/>
      <c r="E44" s="256"/>
      <c r="F44" s="256"/>
      <c r="H44" s="142">
        <f>H35+H42</f>
        <v>-10000</v>
      </c>
    </row>
    <row r="45" spans="2:8" ht="13" thickBot="1" x14ac:dyDescent="0.3">
      <c r="B45" s="63"/>
      <c r="C45" s="64"/>
      <c r="D45" s="64"/>
      <c r="E45" s="64"/>
      <c r="F45" s="64"/>
      <c r="G45" s="64"/>
      <c r="H45" s="65"/>
    </row>
  </sheetData>
  <mergeCells count="14">
    <mergeCell ref="B44:F44"/>
    <mergeCell ref="B3:H6"/>
    <mergeCell ref="B30:F30"/>
    <mergeCell ref="B35:F35"/>
    <mergeCell ref="B36:F36"/>
    <mergeCell ref="B37:F37"/>
    <mergeCell ref="B42:F42"/>
    <mergeCell ref="B26:F26"/>
    <mergeCell ref="G12:H12"/>
    <mergeCell ref="G11:H11"/>
    <mergeCell ref="B24:F24"/>
    <mergeCell ref="G17:H17"/>
    <mergeCell ref="G16:H16"/>
    <mergeCell ref="G14:H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Q37"/>
  <sheetViews>
    <sheetView tabSelected="1" workbookViewId="0">
      <selection activeCell="E14" sqref="E14"/>
    </sheetView>
  </sheetViews>
  <sheetFormatPr defaultRowHeight="14" x14ac:dyDescent="0.3"/>
  <cols>
    <col min="3" max="3" width="44.08203125" bestFit="1" customWidth="1"/>
    <col min="5" max="5" width="32.83203125" bestFit="1" customWidth="1"/>
    <col min="6" max="6" width="14.08203125" bestFit="1" customWidth="1"/>
    <col min="8" max="8" width="12.08203125" bestFit="1" customWidth="1"/>
    <col min="10" max="10" width="4.83203125" bestFit="1" customWidth="1"/>
    <col min="11" max="11" width="4.58203125" bestFit="1" customWidth="1"/>
    <col min="13" max="13" width="13.33203125" bestFit="1" customWidth="1"/>
    <col min="14" max="14" width="7.33203125" bestFit="1" customWidth="1"/>
    <col min="15" max="15" width="8.33203125" bestFit="1" customWidth="1"/>
    <col min="16" max="16" width="7.33203125" bestFit="1" customWidth="1"/>
  </cols>
  <sheetData>
    <row r="1" spans="1:17" s="31" customFormat="1" x14ac:dyDescent="0.3">
      <c r="A1" s="31" t="s">
        <v>10</v>
      </c>
      <c r="C1" s="31" t="str">
        <f>Uppdragsutbildning!F111</f>
        <v>Övrig material-/ tjänster</v>
      </c>
      <c r="E1" s="31" t="str">
        <f>Uppdragsutbildning!F119</f>
        <v>Arbetsmoment</v>
      </c>
      <c r="F1" s="31" t="s">
        <v>78</v>
      </c>
      <c r="H1" s="31" t="s">
        <v>93</v>
      </c>
      <c r="J1" s="31" t="s">
        <v>98</v>
      </c>
      <c r="K1" s="31" t="s">
        <v>114</v>
      </c>
      <c r="M1" s="31" t="s">
        <v>127</v>
      </c>
    </row>
    <row r="2" spans="1:17" ht="14.5" x14ac:dyDescent="0.35">
      <c r="A2" t="s">
        <v>146</v>
      </c>
      <c r="C2" s="32" t="s">
        <v>201</v>
      </c>
      <c r="E2" s="32" t="s">
        <v>200</v>
      </c>
      <c r="F2" t="s">
        <v>143</v>
      </c>
      <c r="H2" s="6">
        <v>0</v>
      </c>
      <c r="J2">
        <v>2019</v>
      </c>
      <c r="K2" s="153" t="s">
        <v>115</v>
      </c>
      <c r="L2" s="153"/>
      <c r="M2" t="s">
        <v>128</v>
      </c>
      <c r="N2" s="153" t="s">
        <v>130</v>
      </c>
      <c r="O2" s="155" t="s">
        <v>131</v>
      </c>
      <c r="P2" t="s">
        <v>215</v>
      </c>
      <c r="Q2" t="s">
        <v>216</v>
      </c>
    </row>
    <row r="3" spans="1:17" x14ac:dyDescent="0.3">
      <c r="A3" t="s">
        <v>147</v>
      </c>
      <c r="C3" t="s">
        <v>60</v>
      </c>
      <c r="E3" t="s">
        <v>44</v>
      </c>
      <c r="F3">
        <v>580</v>
      </c>
      <c r="H3" s="6">
        <f t="shared" ref="H3:H12" si="0">H2+0.01</f>
        <v>0.01</v>
      </c>
      <c r="J3">
        <f t="shared" ref="J3:J20" si="1">J2+1</f>
        <v>2020</v>
      </c>
      <c r="K3" s="153" t="s">
        <v>116</v>
      </c>
      <c r="L3" s="153"/>
      <c r="M3" s="153" t="s">
        <v>132</v>
      </c>
      <c r="N3" s="156">
        <v>17250</v>
      </c>
      <c r="O3" s="156">
        <v>44850</v>
      </c>
      <c r="P3" s="156">
        <v>54049.999999999993</v>
      </c>
      <c r="Q3">
        <v>59455</v>
      </c>
    </row>
    <row r="4" spans="1:17" x14ac:dyDescent="0.3">
      <c r="A4" t="s">
        <v>148</v>
      </c>
      <c r="C4" t="s">
        <v>61</v>
      </c>
      <c r="E4" t="s">
        <v>45</v>
      </c>
      <c r="F4">
        <v>580</v>
      </c>
      <c r="H4" s="6">
        <f t="shared" si="0"/>
        <v>0.02</v>
      </c>
      <c r="J4">
        <f t="shared" si="1"/>
        <v>2021</v>
      </c>
      <c r="K4" s="153" t="s">
        <v>117</v>
      </c>
      <c r="L4" s="153"/>
      <c r="M4" s="153" t="s">
        <v>133</v>
      </c>
      <c r="N4" s="156">
        <v>34500</v>
      </c>
      <c r="O4" s="156">
        <v>54049.999999999993</v>
      </c>
      <c r="P4" s="156">
        <v>65550</v>
      </c>
      <c r="Q4">
        <v>72105</v>
      </c>
    </row>
    <row r="5" spans="1:17" x14ac:dyDescent="0.3">
      <c r="A5" t="s">
        <v>149</v>
      </c>
      <c r="C5" t="s">
        <v>85</v>
      </c>
      <c r="E5" t="s">
        <v>46</v>
      </c>
      <c r="F5">
        <v>580</v>
      </c>
      <c r="H5" s="6">
        <f t="shared" si="0"/>
        <v>0.03</v>
      </c>
      <c r="J5">
        <f t="shared" si="1"/>
        <v>2022</v>
      </c>
      <c r="K5" s="153" t="s">
        <v>118</v>
      </c>
      <c r="L5" s="153"/>
      <c r="M5" t="s">
        <v>134</v>
      </c>
      <c r="N5" s="156">
        <v>54049.999999999993</v>
      </c>
      <c r="O5" s="156">
        <v>72450</v>
      </c>
      <c r="P5" s="156">
        <v>82800</v>
      </c>
      <c r="Q5">
        <v>91080.000000000015</v>
      </c>
    </row>
    <row r="6" spans="1:17" x14ac:dyDescent="0.3">
      <c r="A6" t="s">
        <v>150</v>
      </c>
      <c r="C6" t="s">
        <v>62</v>
      </c>
      <c r="E6" t="s">
        <v>47</v>
      </c>
      <c r="F6">
        <v>680</v>
      </c>
      <c r="H6" s="6">
        <f t="shared" si="0"/>
        <v>0.04</v>
      </c>
      <c r="J6">
        <f t="shared" si="1"/>
        <v>2023</v>
      </c>
      <c r="K6" s="153" t="s">
        <v>119</v>
      </c>
      <c r="L6" s="153"/>
      <c r="M6" t="s">
        <v>135</v>
      </c>
      <c r="N6" s="156">
        <v>62099.999999999993</v>
      </c>
      <c r="O6" s="156">
        <v>87400</v>
      </c>
      <c r="P6" s="156">
        <v>102349.99999999999</v>
      </c>
      <c r="Q6">
        <v>112585</v>
      </c>
    </row>
    <row r="7" spans="1:17" x14ac:dyDescent="0.3">
      <c r="A7" t="s">
        <v>151</v>
      </c>
      <c r="C7" t="s">
        <v>74</v>
      </c>
      <c r="E7" t="s">
        <v>48</v>
      </c>
      <c r="F7">
        <v>580</v>
      </c>
      <c r="H7" s="6">
        <f t="shared" si="0"/>
        <v>0.05</v>
      </c>
      <c r="J7">
        <f t="shared" si="1"/>
        <v>2024</v>
      </c>
      <c r="K7" s="153" t="s">
        <v>120</v>
      </c>
      <c r="L7" s="153"/>
      <c r="M7" t="s">
        <v>136</v>
      </c>
      <c r="N7" s="156">
        <v>74750</v>
      </c>
      <c r="O7" s="156">
        <v>100049.99999999999</v>
      </c>
      <c r="P7" s="156">
        <v>136850</v>
      </c>
      <c r="Q7">
        <v>150535</v>
      </c>
    </row>
    <row r="8" spans="1:17" x14ac:dyDescent="0.3">
      <c r="A8" t="s">
        <v>152</v>
      </c>
      <c r="C8" t="s">
        <v>76</v>
      </c>
      <c r="E8" t="s">
        <v>49</v>
      </c>
      <c r="F8">
        <v>390</v>
      </c>
      <c r="H8" s="6">
        <f t="shared" si="0"/>
        <v>6.0000000000000005E-2</v>
      </c>
      <c r="J8">
        <f t="shared" si="1"/>
        <v>2025</v>
      </c>
      <c r="K8" s="153" t="s">
        <v>121</v>
      </c>
      <c r="L8" s="153"/>
    </row>
    <row r="9" spans="1:17" x14ac:dyDescent="0.3">
      <c r="A9" t="s">
        <v>153</v>
      </c>
      <c r="E9" t="s">
        <v>50</v>
      </c>
      <c r="F9">
        <v>390</v>
      </c>
      <c r="H9" s="6">
        <f t="shared" si="0"/>
        <v>7.0000000000000007E-2</v>
      </c>
      <c r="J9">
        <f t="shared" si="1"/>
        <v>2026</v>
      </c>
      <c r="K9" s="153" t="s">
        <v>122</v>
      </c>
      <c r="L9" s="153"/>
    </row>
    <row r="10" spans="1:17" x14ac:dyDescent="0.3">
      <c r="A10" t="s">
        <v>154</v>
      </c>
      <c r="E10" t="s">
        <v>51</v>
      </c>
      <c r="F10">
        <v>390</v>
      </c>
      <c r="H10" s="6">
        <f t="shared" si="0"/>
        <v>0.08</v>
      </c>
      <c r="J10">
        <f t="shared" si="1"/>
        <v>2027</v>
      </c>
      <c r="K10" s="153" t="s">
        <v>123</v>
      </c>
      <c r="L10" s="153"/>
    </row>
    <row r="11" spans="1:17" x14ac:dyDescent="0.3">
      <c r="A11" t="s">
        <v>155</v>
      </c>
      <c r="E11" t="s">
        <v>52</v>
      </c>
      <c r="F11">
        <v>390</v>
      </c>
      <c r="H11" s="6">
        <f>H10+0.01</f>
        <v>0.09</v>
      </c>
      <c r="J11">
        <f t="shared" si="1"/>
        <v>2028</v>
      </c>
      <c r="K11" s="153" t="s">
        <v>124</v>
      </c>
      <c r="L11" s="153"/>
    </row>
    <row r="12" spans="1:17" x14ac:dyDescent="0.3">
      <c r="A12" t="s">
        <v>156</v>
      </c>
      <c r="E12" t="s">
        <v>53</v>
      </c>
      <c r="F12">
        <v>480</v>
      </c>
      <c r="H12" s="6">
        <f t="shared" si="0"/>
        <v>9.9999999999999992E-2</v>
      </c>
      <c r="J12">
        <f t="shared" si="1"/>
        <v>2029</v>
      </c>
      <c r="K12" s="153" t="s">
        <v>125</v>
      </c>
      <c r="L12" s="153"/>
    </row>
    <row r="13" spans="1:17" x14ac:dyDescent="0.3">
      <c r="A13" t="s">
        <v>157</v>
      </c>
      <c r="E13" t="s">
        <v>54</v>
      </c>
      <c r="F13">
        <v>580</v>
      </c>
      <c r="J13">
        <f t="shared" si="1"/>
        <v>2030</v>
      </c>
      <c r="K13" s="153" t="s">
        <v>126</v>
      </c>
      <c r="L13" s="153"/>
    </row>
    <row r="14" spans="1:17" x14ac:dyDescent="0.3">
      <c r="A14" t="s">
        <v>158</v>
      </c>
      <c r="E14" t="s">
        <v>55</v>
      </c>
      <c r="F14">
        <v>500</v>
      </c>
      <c r="J14">
        <f t="shared" si="1"/>
        <v>2031</v>
      </c>
    </row>
    <row r="15" spans="1:17" x14ac:dyDescent="0.3">
      <c r="A15" t="s">
        <v>159</v>
      </c>
      <c r="J15">
        <f t="shared" si="1"/>
        <v>2032</v>
      </c>
    </row>
    <row r="16" spans="1:17" x14ac:dyDescent="0.3">
      <c r="A16" t="s">
        <v>160</v>
      </c>
      <c r="J16">
        <f t="shared" si="1"/>
        <v>2033</v>
      </c>
    </row>
    <row r="17" spans="1:10" x14ac:dyDescent="0.3">
      <c r="A17" t="s">
        <v>161</v>
      </c>
      <c r="J17">
        <f t="shared" si="1"/>
        <v>2034</v>
      </c>
    </row>
    <row r="18" spans="1:10" x14ac:dyDescent="0.3">
      <c r="A18" t="s">
        <v>162</v>
      </c>
      <c r="J18">
        <f t="shared" si="1"/>
        <v>2035</v>
      </c>
    </row>
    <row r="19" spans="1:10" x14ac:dyDescent="0.3">
      <c r="A19" t="s">
        <v>163</v>
      </c>
      <c r="J19">
        <f t="shared" si="1"/>
        <v>2036</v>
      </c>
    </row>
    <row r="20" spans="1:10" x14ac:dyDescent="0.3">
      <c r="A20" t="s">
        <v>164</v>
      </c>
      <c r="J20">
        <f t="shared" si="1"/>
        <v>2037</v>
      </c>
    </row>
    <row r="21" spans="1:10" x14ac:dyDescent="0.3">
      <c r="A21" t="s">
        <v>165</v>
      </c>
    </row>
    <row r="22" spans="1:10" x14ac:dyDescent="0.3">
      <c r="A22" t="s">
        <v>166</v>
      </c>
    </row>
    <row r="23" spans="1:10" x14ac:dyDescent="0.3">
      <c r="A23" t="s">
        <v>167</v>
      </c>
    </row>
    <row r="24" spans="1:10" x14ac:dyDescent="0.3">
      <c r="A24" t="s">
        <v>168</v>
      </c>
    </row>
    <row r="25" spans="1:10" x14ac:dyDescent="0.3">
      <c r="A25" t="s">
        <v>169</v>
      </c>
    </row>
    <row r="26" spans="1:10" x14ac:dyDescent="0.3">
      <c r="A26" t="s">
        <v>170</v>
      </c>
    </row>
    <row r="27" spans="1:10" x14ac:dyDescent="0.3">
      <c r="A27" t="s">
        <v>171</v>
      </c>
    </row>
    <row r="28" spans="1:10" x14ac:dyDescent="0.3">
      <c r="A28" t="s">
        <v>172</v>
      </c>
    </row>
    <row r="29" spans="1:10" x14ac:dyDescent="0.3">
      <c r="A29" t="s">
        <v>173</v>
      </c>
    </row>
    <row r="30" spans="1:10" x14ac:dyDescent="0.3">
      <c r="A30" t="s">
        <v>174</v>
      </c>
    </row>
    <row r="31" spans="1:10" x14ac:dyDescent="0.3">
      <c r="A31" t="s">
        <v>175</v>
      </c>
    </row>
    <row r="32" spans="1:10" x14ac:dyDescent="0.3">
      <c r="A32" t="s">
        <v>176</v>
      </c>
    </row>
    <row r="33" spans="1:1" x14ac:dyDescent="0.3">
      <c r="A33" t="s">
        <v>177</v>
      </c>
    </row>
    <row r="34" spans="1:1" x14ac:dyDescent="0.3">
      <c r="A34" t="s">
        <v>178</v>
      </c>
    </row>
    <row r="35" spans="1:1" x14ac:dyDescent="0.3">
      <c r="A35" t="s">
        <v>179</v>
      </c>
    </row>
    <row r="36" spans="1:1" x14ac:dyDescent="0.3">
      <c r="A36" t="s">
        <v>180</v>
      </c>
    </row>
    <row r="37" spans="1:1" x14ac:dyDescent="0.3">
      <c r="A37" t="s">
        <v>181</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C1:M95"/>
  <sheetViews>
    <sheetView showGridLines="0" zoomScale="85" zoomScaleNormal="85" workbookViewId="0">
      <selection activeCell="G18" sqref="G18"/>
    </sheetView>
  </sheetViews>
  <sheetFormatPr defaultColWidth="8.58203125" defaultRowHeight="14" x14ac:dyDescent="0.3"/>
  <cols>
    <col min="1" max="1" width="2" style="3" customWidth="1"/>
    <col min="2" max="2" width="2.33203125" style="3" customWidth="1"/>
    <col min="3" max="3" width="4.83203125" style="3" customWidth="1"/>
    <col min="4" max="4" width="22" style="3" customWidth="1"/>
    <col min="5" max="5" width="29.6640625" style="3" customWidth="1"/>
    <col min="6" max="6" width="6.08203125" style="3" customWidth="1"/>
    <col min="7" max="7" width="19" style="3" customWidth="1"/>
    <col min="8" max="8" width="19.08203125" style="3" customWidth="1"/>
    <col min="9" max="9" width="10.58203125" style="3" customWidth="1"/>
    <col min="10" max="10" width="10.1640625" style="3" customWidth="1"/>
    <col min="11" max="11" width="13.5" style="3" customWidth="1"/>
    <col min="12" max="12" width="17.08203125" style="3" customWidth="1"/>
    <col min="13" max="16384" width="8.58203125" style="3"/>
  </cols>
  <sheetData>
    <row r="1" spans="3:13" ht="25" x14ac:dyDescent="0.5">
      <c r="C1" s="5" t="s">
        <v>236</v>
      </c>
      <c r="D1" s="5"/>
      <c r="E1" s="5"/>
      <c r="F1" s="5"/>
      <c r="G1" s="5"/>
      <c r="H1" s="5"/>
      <c r="I1" s="5"/>
      <c r="J1" s="5"/>
      <c r="K1" s="5"/>
      <c r="L1" s="5"/>
      <c r="M1" s="5"/>
    </row>
    <row r="2" spans="3:13" ht="14.5" customHeight="1" thickBot="1" x14ac:dyDescent="0.35">
      <c r="D2"/>
      <c r="E2"/>
      <c r="F2"/>
      <c r="G2"/>
      <c r="H2"/>
      <c r="I2"/>
    </row>
    <row r="3" spans="3:13" ht="14.5" customHeight="1" x14ac:dyDescent="0.3">
      <c r="C3" s="280" t="s">
        <v>220</v>
      </c>
      <c r="D3" s="281"/>
      <c r="E3" s="281"/>
      <c r="F3" s="281"/>
      <c r="G3" s="281"/>
      <c r="H3" s="281"/>
      <c r="I3" s="281"/>
      <c r="J3" s="281"/>
      <c r="K3" s="281"/>
      <c r="L3" s="281"/>
      <c r="M3" s="282"/>
    </row>
    <row r="4" spans="3:13" ht="14.5" customHeight="1" x14ac:dyDescent="0.3">
      <c r="C4" s="283"/>
      <c r="D4" s="284"/>
      <c r="E4" s="284"/>
      <c r="F4" s="284"/>
      <c r="G4" s="284"/>
      <c r="H4" s="284"/>
      <c r="I4" s="284"/>
      <c r="J4" s="284"/>
      <c r="K4" s="284"/>
      <c r="L4" s="284"/>
      <c r="M4" s="285"/>
    </row>
    <row r="5" spans="3:13" ht="14.5" customHeight="1" x14ac:dyDescent="0.3">
      <c r="C5" s="283"/>
      <c r="D5" s="284"/>
      <c r="E5" s="284"/>
      <c r="F5" s="284"/>
      <c r="G5" s="284"/>
      <c r="H5" s="284"/>
      <c r="I5" s="284"/>
      <c r="J5" s="284"/>
      <c r="K5" s="284"/>
      <c r="L5" s="284"/>
      <c r="M5" s="285"/>
    </row>
    <row r="6" spans="3:13" ht="14.5" customHeight="1" x14ac:dyDescent="0.3">
      <c r="C6" s="283"/>
      <c r="D6" s="284"/>
      <c r="E6" s="284"/>
      <c r="F6" s="284"/>
      <c r="G6" s="284"/>
      <c r="H6" s="284"/>
      <c r="I6" s="284"/>
      <c r="J6" s="284"/>
      <c r="K6" s="284"/>
      <c r="L6" s="284"/>
      <c r="M6" s="285"/>
    </row>
    <row r="7" spans="3:13" ht="14.5" customHeight="1" x14ac:dyDescent="0.3">
      <c r="C7" s="283"/>
      <c r="D7" s="284"/>
      <c r="E7" s="284"/>
      <c r="F7" s="284"/>
      <c r="G7" s="284"/>
      <c r="H7" s="284"/>
      <c r="I7" s="284"/>
      <c r="J7" s="284"/>
      <c r="K7" s="284"/>
      <c r="L7" s="284"/>
      <c r="M7" s="285"/>
    </row>
    <row r="8" spans="3:13" ht="14.5" customHeight="1" thickBot="1" x14ac:dyDescent="0.35">
      <c r="C8" s="286"/>
      <c r="D8" s="287"/>
      <c r="E8" s="287"/>
      <c r="F8" s="287"/>
      <c r="G8" s="287"/>
      <c r="H8" s="287"/>
      <c r="I8" s="287"/>
      <c r="J8" s="287"/>
      <c r="K8" s="287"/>
      <c r="L8" s="287"/>
      <c r="M8" s="288"/>
    </row>
    <row r="9" spans="3:13" ht="14.5" customHeight="1" thickBot="1" x14ac:dyDescent="0.35">
      <c r="D9" s="20"/>
      <c r="E9" s="20"/>
      <c r="F9" s="20"/>
      <c r="G9" s="20"/>
      <c r="H9" s="20"/>
      <c r="I9" s="20"/>
      <c r="J9" s="20"/>
      <c r="K9" s="20"/>
      <c r="L9" s="20"/>
    </row>
    <row r="10" spans="3:13" ht="14.5" customHeight="1" x14ac:dyDescent="0.3">
      <c r="C10" s="165"/>
      <c r="D10" s="166"/>
      <c r="E10" s="166"/>
      <c r="F10" s="166"/>
      <c r="G10" s="166"/>
      <c r="H10" s="166"/>
      <c r="I10" s="166"/>
      <c r="J10" s="166"/>
      <c r="K10" s="166"/>
      <c r="L10" s="166"/>
      <c r="M10" s="167"/>
    </row>
    <row r="11" spans="3:13" x14ac:dyDescent="0.3">
      <c r="C11" s="168"/>
      <c r="D11" s="4" t="s">
        <v>234</v>
      </c>
      <c r="E11" s="4"/>
      <c r="F11" s="4"/>
      <c r="G11" s="4"/>
      <c r="H11" s="4"/>
      <c r="I11" s="4"/>
      <c r="J11" s="4"/>
      <c r="K11" s="4"/>
      <c r="L11" s="4"/>
      <c r="M11" s="169"/>
    </row>
    <row r="12" spans="3:13" x14ac:dyDescent="0.3">
      <c r="C12" s="168"/>
      <c r="D12" s="28"/>
      <c r="E12"/>
      <c r="F12"/>
      <c r="G12"/>
      <c r="H12"/>
      <c r="I12"/>
      <c r="M12" s="169"/>
    </row>
    <row r="13" spans="3:13" x14ac:dyDescent="0.3">
      <c r="C13" s="168"/>
      <c r="D13" s="28" t="s">
        <v>35</v>
      </c>
      <c r="E13" s="28" t="s">
        <v>38</v>
      </c>
      <c r="F13" s="28" t="s">
        <v>31</v>
      </c>
      <c r="G13" s="28" t="s">
        <v>32</v>
      </c>
      <c r="H13" s="28" t="s">
        <v>217</v>
      </c>
      <c r="I13" s="28" t="s">
        <v>218</v>
      </c>
      <c r="J13" s="29" t="s">
        <v>34</v>
      </c>
      <c r="K13" s="29" t="s">
        <v>33</v>
      </c>
      <c r="M13" s="169"/>
    </row>
    <row r="14" spans="3:13" x14ac:dyDescent="0.3">
      <c r="C14" s="168"/>
      <c r="D14" s="191" t="str">
        <f>IF(RIGHT(G14,1)="5","11","12")</f>
        <v>12</v>
      </c>
      <c r="E14" s="1" t="str">
        <f>IF(D14="11","Intäkter av uppdrag","Intäkter av bidrag")</f>
        <v>Intäkter av bidrag</v>
      </c>
      <c r="F14" s="8">
        <f>IF(RIGHT(G14,1)="4","3564",3367)</f>
        <v>3367</v>
      </c>
      <c r="G14" s="9" t="str">
        <f>IF(Uppdragsutbildning!$G$25="","FYLL I PROJEKTNUMMER",Uppdragsutbildning!$G$25)</f>
        <v>FYLL I PROJEKTNUMMER</v>
      </c>
      <c r="H14" s="10" t="str">
        <f>Uppdragsutbildning!$H$22&amp;Uppdragsutbildning!$G$22</f>
        <v/>
      </c>
      <c r="I14" s="10" t="str">
        <f>Uppdragsutbildning!$H$23&amp;Uppdragsutbildning!$G$23</f>
        <v/>
      </c>
      <c r="J14" s="11">
        <f>-'Uppdragsutb Ekonomi total'!H30</f>
        <v>0</v>
      </c>
      <c r="K14" s="10" t="str">
        <f>"Budget totalt "&amp;Uppdragsutbildning!$G$27</f>
        <v xml:space="preserve">Budget totalt </v>
      </c>
      <c r="M14" s="169"/>
    </row>
    <row r="15" spans="3:13" x14ac:dyDescent="0.3">
      <c r="C15" s="168"/>
      <c r="D15" s="1">
        <v>21</v>
      </c>
      <c r="E15" s="1" t="s">
        <v>37</v>
      </c>
      <c r="F15" s="12">
        <v>40</v>
      </c>
      <c r="G15" s="13" t="str">
        <f>IF(Uppdragsutbildning!$G$25="","FYLL I PROJEKTNUMMER",Uppdragsutbildning!$G$25)</f>
        <v>FYLL I PROJEKTNUMMER</v>
      </c>
      <c r="H15" s="14" t="str">
        <f>Uppdragsutbildning!$H$22&amp;Uppdragsutbildning!$G$22</f>
        <v/>
      </c>
      <c r="I15" s="14" t="str">
        <f>Uppdragsutbildning!$H$23&amp;Uppdragsutbildning!$G$23</f>
        <v/>
      </c>
      <c r="J15" s="15">
        <f>Uppdragsutbildning!$K62+SUM(Uppdragsutbildning!$K87:$K88)</f>
        <v>0</v>
      </c>
      <c r="K15" s="14" t="str">
        <f>"Budget totalt "&amp;Uppdragsutbildning!$G$27</f>
        <v xml:space="preserve">Budget totalt </v>
      </c>
      <c r="M15" s="169"/>
    </row>
    <row r="16" spans="3:13" x14ac:dyDescent="0.3">
      <c r="C16" s="168"/>
      <c r="D16" s="1">
        <v>22</v>
      </c>
      <c r="E16" s="1" t="s">
        <v>24</v>
      </c>
      <c r="F16" s="12">
        <v>50</v>
      </c>
      <c r="G16" s="13" t="str">
        <f>IF(Uppdragsutbildning!$G$25="","FYLL I PROJEKTNUMMER",Uppdragsutbildning!$G$25)</f>
        <v>FYLL I PROJEKTNUMMER</v>
      </c>
      <c r="H16" s="14" t="str">
        <f>Uppdragsutbildning!$H$22&amp;Uppdragsutbildning!$G$22</f>
        <v/>
      </c>
      <c r="I16" s="14" t="str">
        <f>Uppdragsutbildning!$H$23&amp;Uppdragsutbildning!$G$23</f>
        <v/>
      </c>
      <c r="J16" s="15">
        <f>SUM(Uppdragsutbildning!$K82:$K84)</f>
        <v>0</v>
      </c>
      <c r="K16" s="14" t="str">
        <f>"Budget totalt "&amp;Uppdragsutbildning!$G$27</f>
        <v xml:space="preserve">Budget totalt </v>
      </c>
      <c r="M16" s="169"/>
    </row>
    <row r="17" spans="3:13" x14ac:dyDescent="0.3">
      <c r="C17" s="168"/>
      <c r="D17" s="1">
        <v>23</v>
      </c>
      <c r="E17" s="1" t="s">
        <v>222</v>
      </c>
      <c r="F17" s="12">
        <v>57819</v>
      </c>
      <c r="G17" s="13" t="str">
        <f>IF(Uppdragsutbildning!$G$25="","FYLL I PROJEKTNUMMER",Uppdragsutbildning!$G$25)</f>
        <v>FYLL I PROJEKTNUMMER</v>
      </c>
      <c r="H17" s="14" t="str">
        <f>Uppdragsutbildning!$H$22&amp;Uppdragsutbildning!$G$22</f>
        <v/>
      </c>
      <c r="I17" s="14" t="str">
        <f>Uppdragsutbildning!$H$23&amp;Uppdragsutbildning!$G$23</f>
        <v/>
      </c>
      <c r="J17" s="15">
        <f>'Uppdragsutb Ekonomi total'!H36</f>
        <v>10000</v>
      </c>
      <c r="K17" s="14" t="s">
        <v>223</v>
      </c>
      <c r="M17" s="169"/>
    </row>
    <row r="18" spans="3:13" x14ac:dyDescent="0.3">
      <c r="C18" s="168"/>
      <c r="D18" s="1">
        <v>23</v>
      </c>
      <c r="E18" s="1" t="s">
        <v>36</v>
      </c>
      <c r="F18" s="16">
        <v>52</v>
      </c>
      <c r="G18" s="17" t="str">
        <f>IF(Uppdragsutbildning!$G$25="","FYLL I PROJEKTNUMMER",Uppdragsutbildning!$G$25)</f>
        <v>FYLL I PROJEKTNUMMER</v>
      </c>
      <c r="H18" s="18" t="str">
        <f>Uppdragsutbildning!$H$22&amp;Uppdragsutbildning!$G$22</f>
        <v/>
      </c>
      <c r="I18" s="18" t="str">
        <f>Uppdragsutbildning!$H$23&amp;Uppdragsutbildning!$G$23</f>
        <v/>
      </c>
      <c r="J18" s="19">
        <f>Uppdragsutbildning!$K77</f>
        <v>0</v>
      </c>
      <c r="K18" s="18" t="str">
        <f>"Budget totalt "&amp;Uppdragsutbildning!$G$27</f>
        <v xml:space="preserve">Budget totalt </v>
      </c>
      <c r="M18" s="169"/>
    </row>
    <row r="19" spans="3:13" ht="14.5" thickBot="1" x14ac:dyDescent="0.35">
      <c r="C19" s="170"/>
      <c r="D19" s="171"/>
      <c r="E19" s="171"/>
      <c r="F19" s="172"/>
      <c r="G19" s="172"/>
      <c r="H19" s="172"/>
      <c r="I19" s="172"/>
      <c r="J19" s="173"/>
      <c r="K19" s="173"/>
      <c r="L19" s="173"/>
      <c r="M19" s="174"/>
    </row>
    <row r="20" spans="3:13" x14ac:dyDescent="0.3">
      <c r="C20"/>
      <c r="D20"/>
      <c r="E20"/>
      <c r="F20"/>
      <c r="G20"/>
      <c r="H20"/>
    </row>
    <row r="21" spans="3:13" hidden="1" x14ac:dyDescent="0.3">
      <c r="C21"/>
      <c r="D21"/>
      <c r="E21"/>
      <c r="F21"/>
      <c r="G21"/>
      <c r="H21"/>
    </row>
    <row r="22" spans="3:13" ht="14.5" hidden="1" thickTop="1" x14ac:dyDescent="0.3">
      <c r="C22" s="21"/>
      <c r="D22" s="27"/>
      <c r="E22" s="27"/>
      <c r="F22" s="27"/>
      <c r="G22" s="27"/>
      <c r="H22" s="27"/>
      <c r="I22" s="27"/>
      <c r="J22" s="27"/>
      <c r="K22" s="27"/>
      <c r="L22" s="27"/>
      <c r="M22" s="22"/>
    </row>
    <row r="23" spans="3:13" hidden="1" x14ac:dyDescent="0.3">
      <c r="C23" s="23"/>
      <c r="D23" s="4" t="s">
        <v>213</v>
      </c>
      <c r="E23" s="4"/>
      <c r="F23" s="4"/>
      <c r="G23" s="4"/>
      <c r="H23" s="4"/>
      <c r="I23" s="4"/>
      <c r="J23" s="4"/>
      <c r="K23" s="4"/>
      <c r="L23" s="4"/>
      <c r="M23" s="24"/>
    </row>
    <row r="24" spans="3:13" hidden="1" x14ac:dyDescent="0.3">
      <c r="C24" s="23"/>
      <c r="D24" s="28"/>
      <c r="E24"/>
      <c r="F24"/>
      <c r="G24"/>
      <c r="H24"/>
      <c r="I24"/>
      <c r="M24" s="24"/>
    </row>
    <row r="25" spans="3:13" hidden="1" x14ac:dyDescent="0.3">
      <c r="C25" s="23"/>
      <c r="D25" s="28" t="s">
        <v>35</v>
      </c>
      <c r="E25" s="28" t="s">
        <v>38</v>
      </c>
      <c r="F25" s="28" t="s">
        <v>31</v>
      </c>
      <c r="G25" s="28" t="s">
        <v>10</v>
      </c>
      <c r="H25" s="28" t="s">
        <v>32</v>
      </c>
      <c r="I25" s="28" t="s">
        <v>217</v>
      </c>
      <c r="J25" s="28" t="s">
        <v>218</v>
      </c>
      <c r="K25" s="29" t="s">
        <v>34</v>
      </c>
      <c r="L25" s="29" t="s">
        <v>33</v>
      </c>
      <c r="M25" s="24"/>
    </row>
    <row r="26" spans="3:13" hidden="1" x14ac:dyDescent="0.3">
      <c r="C26" s="23"/>
      <c r="D26" s="1">
        <v>12</v>
      </c>
      <c r="E26" s="1" t="s">
        <v>39</v>
      </c>
      <c r="F26" s="8">
        <v>33</v>
      </c>
      <c r="G26" s="9" t="str">
        <f>IF(Uppdragsutbildning!$G$21="","",LEFT(Uppdragsutbildning!$G$21,2))</f>
        <v/>
      </c>
      <c r="H26" s="9" t="str">
        <f>IF(Uppdragsutbildning!$G$29="","FYLL I PROJEKTNUMMER",Uppdragsutbildning!$G$29)</f>
        <v>FYLL I PROJEKTNUMMER</v>
      </c>
      <c r="I26" s="10" t="str">
        <f>Uppdragsutbildning!$H$22&amp;Uppdragsutbildning!$G$22</f>
        <v/>
      </c>
      <c r="J26" s="10" t="str">
        <f>Uppdragsutbildning!$H$22&amp;Uppdragsutbildning!$G$22</f>
        <v/>
      </c>
      <c r="K26" s="11">
        <f>IF(Uppdragsutbildning!$H$23-Uppdragsutbildning!$H$22=0,-Uppdragsutbildning!$K$95,-Uppdragsutbildning!$K$95/(Uppdragsutbildning!$H$23-Uppdragsutbildning!$H$22+1))</f>
        <v>0</v>
      </c>
      <c r="L26" s="10" t="str">
        <f>"Budget "&amp;Uppdragsutbildning!$H$22&amp;" "&amp;Uppdragsutbildning!$G$27</f>
        <v xml:space="preserve">Budget  </v>
      </c>
      <c r="M26" s="24"/>
    </row>
    <row r="27" spans="3:13" hidden="1" x14ac:dyDescent="0.3">
      <c r="C27" s="23"/>
      <c r="D27" s="1">
        <v>21</v>
      </c>
      <c r="E27" s="1" t="s">
        <v>37</v>
      </c>
      <c r="F27" s="12">
        <v>40</v>
      </c>
      <c r="G27" s="13" t="str">
        <f>IF(Uppdragsutbildning!$G$21="","",LEFT(Uppdragsutbildning!$G$21,2))</f>
        <v/>
      </c>
      <c r="H27" s="13" t="str">
        <f>IF(Uppdragsutbildning!$G$29="","FYLL I PROJEKTNUMMER",Uppdragsutbildning!$G$29)</f>
        <v>FYLL I PROJEKTNUMMER</v>
      </c>
      <c r="I27" s="14" t="str">
        <f>Uppdragsutbildning!$H$22&amp;Uppdragsutbildning!$G$22</f>
        <v/>
      </c>
      <c r="J27" s="14" t="str">
        <f>Uppdragsutbildning!$H$22&amp;Uppdragsutbildning!$G$22</f>
        <v/>
      </c>
      <c r="K27" s="15">
        <f>IF(Uppdragsutbildning!$H$23-Uppdragsutbildning!$H$22=0,Uppdragsutbildning!$K$62+SUM(Uppdragsutbildning!G$87:$K88),(Uppdragsutbildning!$K$62+SUM(Uppdragsutbildning!G$87:$K88))/(Uppdragsutbildning!$H$23-Uppdragsutbildning!$H$22+1))</f>
        <v>0</v>
      </c>
      <c r="L27" s="14" t="str">
        <f>"Budget "&amp;Uppdragsutbildning!$H$22&amp;" "&amp;Uppdragsutbildning!$G$27</f>
        <v xml:space="preserve">Budget  </v>
      </c>
      <c r="M27" s="24"/>
    </row>
    <row r="28" spans="3:13" hidden="1" x14ac:dyDescent="0.3">
      <c r="C28" s="23"/>
      <c r="D28" s="1">
        <v>22</v>
      </c>
      <c r="E28" s="1" t="s">
        <v>24</v>
      </c>
      <c r="F28" s="12">
        <v>50</v>
      </c>
      <c r="G28" s="13" t="str">
        <f>IF(Uppdragsutbildning!$G$21="","",LEFT(Uppdragsutbildning!$G$21,2))</f>
        <v/>
      </c>
      <c r="H28" s="13" t="str">
        <f>IF(Uppdragsutbildning!$G$29="","FYLL I PROJEKTNUMMER",Uppdragsutbildning!$G$29)</f>
        <v>FYLL I PROJEKTNUMMER</v>
      </c>
      <c r="I28" s="14" t="str">
        <f>Uppdragsutbildning!$H$22&amp;Uppdragsutbildning!$G$22</f>
        <v/>
      </c>
      <c r="J28" s="14" t="str">
        <f>Uppdragsutbildning!$H$22&amp;Uppdragsutbildning!$G$22</f>
        <v/>
      </c>
      <c r="K28" s="15">
        <f>IF(Uppdragsutbildning!$H$23-Uppdragsutbildning!$H$22=0,SUM(Uppdragsutbildning!G$82:$K84),SUM(Uppdragsutbildning!$K$82:$K$84)/(Uppdragsutbildning!$H$23-Uppdragsutbildning!$H$22+1))</f>
        <v>0</v>
      </c>
      <c r="L28" s="14" t="str">
        <f>"Budget "&amp;Uppdragsutbildning!$H$22&amp;" "&amp;Uppdragsutbildning!$G$27</f>
        <v xml:space="preserve">Budget  </v>
      </c>
      <c r="M28" s="24"/>
    </row>
    <row r="29" spans="3:13" hidden="1" x14ac:dyDescent="0.3">
      <c r="C29" s="23"/>
      <c r="D29" s="1">
        <v>23</v>
      </c>
      <c r="E29" s="1" t="s">
        <v>36</v>
      </c>
      <c r="F29" s="16">
        <v>52</v>
      </c>
      <c r="G29" s="17" t="str">
        <f>IF(Uppdragsutbildning!$G$21="","",LEFT(Uppdragsutbildning!$G$21,2))</f>
        <v/>
      </c>
      <c r="H29" s="17" t="str">
        <f>IF(Uppdragsutbildning!$G$29="","FYLL I PROJEKTNUMMER",Uppdragsutbildning!$G$29)</f>
        <v>FYLL I PROJEKTNUMMER</v>
      </c>
      <c r="I29" s="18" t="str">
        <f>Uppdragsutbildning!$H$22&amp;Uppdragsutbildning!$G$22</f>
        <v/>
      </c>
      <c r="J29" s="18" t="str">
        <f>Uppdragsutbildning!$H$22&amp;Uppdragsutbildning!$G$22</f>
        <v/>
      </c>
      <c r="K29" s="19">
        <f>IF(Uppdragsutbildning!$H$23-Uppdragsutbildning!$H$22=0,Uppdragsutbildning!$K$77,Uppdragsutbildning!$K$77/(Uppdragsutbildning!$H$23-Uppdragsutbildning!$H$22+1))</f>
        <v>0</v>
      </c>
      <c r="L29" s="18" t="str">
        <f>"Budget "&amp;Uppdragsutbildning!$H$22&amp;" "&amp;Uppdragsutbildning!$G$27</f>
        <v xml:space="preserve">Budget  </v>
      </c>
      <c r="M29" s="24"/>
    </row>
    <row r="30" spans="3:13" hidden="1" x14ac:dyDescent="0.3">
      <c r="C30" s="23"/>
      <c r="D30" s="1">
        <v>12</v>
      </c>
      <c r="E30" s="1" t="s">
        <v>39</v>
      </c>
      <c r="F30" s="8">
        <v>33</v>
      </c>
      <c r="G30" s="9" t="str">
        <f>IF(Uppdragsutbildning!$G$21="","",LEFT(Uppdragsutbildning!$G$21,2))</f>
        <v/>
      </c>
      <c r="H30" s="9" t="str">
        <f>IF(Uppdragsutbildning!$G$29="","FYLL I PROJEKTNUMMER",Uppdragsutbildning!$G$29)</f>
        <v>FYLL I PROJEKTNUMMER</v>
      </c>
      <c r="I30" s="10" t="str">
        <f>Uppdragsutbildning!$H$22+1&amp;Uppdragsutbildning!$G$22</f>
        <v>1</v>
      </c>
      <c r="J30" s="10" t="str">
        <f>Uppdragsutbildning!$H$22+1&amp;Uppdragsutbildning!$G$22</f>
        <v>1</v>
      </c>
      <c r="K30" s="11">
        <f>IF(Uppdragsutbildning!$H$23-Uppdragsutbildning!$H$22&gt;=1,-Uppdragsutbildning!$K$95/(Uppdragsutbildning!$H$23-Uppdragsutbildning!$H$22+1),0)</f>
        <v>0</v>
      </c>
      <c r="L30" s="14" t="str">
        <f>"Budget "&amp;Uppdragsutbildning!$H$22+1&amp;" "&amp;Uppdragsutbildning!$G$27</f>
        <v xml:space="preserve">Budget 1 </v>
      </c>
      <c r="M30" s="24"/>
    </row>
    <row r="31" spans="3:13" hidden="1" x14ac:dyDescent="0.3">
      <c r="C31" s="23"/>
      <c r="D31" s="1">
        <v>21</v>
      </c>
      <c r="E31" s="1" t="s">
        <v>37</v>
      </c>
      <c r="F31" s="12">
        <v>40</v>
      </c>
      <c r="G31" s="13" t="str">
        <f>IF(Uppdragsutbildning!$G$21="","",LEFT(Uppdragsutbildning!$G$21,2))</f>
        <v/>
      </c>
      <c r="H31" s="13" t="str">
        <f>IF(Uppdragsutbildning!$G$29="","FYLL I PROJEKTNUMMER",Uppdragsutbildning!$G$29)</f>
        <v>FYLL I PROJEKTNUMMER</v>
      </c>
      <c r="I31" s="14" t="str">
        <f>Uppdragsutbildning!$H$22+1&amp;Uppdragsutbildning!$G$22</f>
        <v>1</v>
      </c>
      <c r="J31" s="14" t="str">
        <f>Uppdragsutbildning!$H$22+1&amp;Uppdragsutbildning!$G$22</f>
        <v>1</v>
      </c>
      <c r="K31" s="15">
        <f>IF(Uppdragsutbildning!$H$23-Uppdragsutbildning!$H$22&gt;=1,(Uppdragsutbildning!$K$62+SUM(Uppdragsutbildning!G$87:$K88))/(Uppdragsutbildning!$H$23-Uppdragsutbildning!$H$22+1),0)</f>
        <v>0</v>
      </c>
      <c r="L31" s="14" t="str">
        <f>"Budget "&amp;Uppdragsutbildning!$H$22+1&amp;" "&amp;Uppdragsutbildning!$G$27</f>
        <v xml:space="preserve">Budget 1 </v>
      </c>
      <c r="M31" s="24"/>
    </row>
    <row r="32" spans="3:13" hidden="1" x14ac:dyDescent="0.3">
      <c r="C32" s="23"/>
      <c r="D32" s="1">
        <v>22</v>
      </c>
      <c r="E32" s="1" t="s">
        <v>24</v>
      </c>
      <c r="F32" s="12">
        <v>50</v>
      </c>
      <c r="G32" s="13" t="str">
        <f>IF(Uppdragsutbildning!$G$21="","",LEFT(Uppdragsutbildning!$G$21,2))</f>
        <v/>
      </c>
      <c r="H32" s="13" t="str">
        <f>IF(Uppdragsutbildning!$G$29="","FYLL I PROJEKTNUMMER",Uppdragsutbildning!$G$29)</f>
        <v>FYLL I PROJEKTNUMMER</v>
      </c>
      <c r="I32" s="14" t="str">
        <f>Uppdragsutbildning!$H$22+1&amp;Uppdragsutbildning!$G$22</f>
        <v>1</v>
      </c>
      <c r="J32" s="14" t="str">
        <f>Uppdragsutbildning!$H$22+1&amp;Uppdragsutbildning!$G$22</f>
        <v>1</v>
      </c>
      <c r="K32" s="15">
        <f>IF(Uppdragsutbildning!$H$23-Uppdragsutbildning!$H$22&gt;=1,SUM(Uppdragsutbildning!G$82:$K84)/(Uppdragsutbildning!$H$23-Uppdragsutbildning!$H$22+1),0)</f>
        <v>0</v>
      </c>
      <c r="L32" s="14" t="str">
        <f>"Budget "&amp;Uppdragsutbildning!$H$22+1&amp;" "&amp;Uppdragsutbildning!$G$27</f>
        <v xml:space="preserve">Budget 1 </v>
      </c>
      <c r="M32" s="24"/>
    </row>
    <row r="33" spans="3:13" hidden="1" x14ac:dyDescent="0.3">
      <c r="C33" s="23"/>
      <c r="D33" s="1">
        <v>23</v>
      </c>
      <c r="E33" s="1" t="s">
        <v>36</v>
      </c>
      <c r="F33" s="16">
        <v>52</v>
      </c>
      <c r="G33" s="17" t="str">
        <f>IF(Uppdragsutbildning!$G$21="","",LEFT(Uppdragsutbildning!$G$21,2))</f>
        <v/>
      </c>
      <c r="H33" s="17" t="str">
        <f>IF(Uppdragsutbildning!$G$29="","FYLL I PROJEKTNUMMER",Uppdragsutbildning!$G$29)</f>
        <v>FYLL I PROJEKTNUMMER</v>
      </c>
      <c r="I33" s="18" t="str">
        <f>Uppdragsutbildning!$H$22+1&amp;Uppdragsutbildning!$G$22</f>
        <v>1</v>
      </c>
      <c r="J33" s="18" t="str">
        <f>Uppdragsutbildning!$H$22+1&amp;Uppdragsutbildning!$G$22</f>
        <v>1</v>
      </c>
      <c r="K33" s="19">
        <f>IF(Uppdragsutbildning!$H$23-Uppdragsutbildning!$H$22&gt;=1,Uppdragsutbildning!$K$77/(Uppdragsutbildning!$H$23-Uppdragsutbildning!$H$22+1),0)</f>
        <v>0</v>
      </c>
      <c r="L33" s="18" t="str">
        <f>"Budget "&amp;Uppdragsutbildning!$H$22+1&amp;" "&amp;Uppdragsutbildning!$G$27</f>
        <v xml:space="preserve">Budget 1 </v>
      </c>
      <c r="M33" s="24"/>
    </row>
    <row r="34" spans="3:13" hidden="1" x14ac:dyDescent="0.3">
      <c r="C34" s="23"/>
      <c r="D34" s="1">
        <v>12</v>
      </c>
      <c r="E34" s="1" t="s">
        <v>39</v>
      </c>
      <c r="F34" s="8">
        <v>33</v>
      </c>
      <c r="G34" s="9" t="str">
        <f>IF(Uppdragsutbildning!$G$21="","",LEFT(Uppdragsutbildning!$G$21,2))</f>
        <v/>
      </c>
      <c r="H34" s="9" t="str">
        <f>IF(Uppdragsutbildning!$G$29="","FYLL I PROJEKTNUMMER",Uppdragsutbildning!$G$29)</f>
        <v>FYLL I PROJEKTNUMMER</v>
      </c>
      <c r="I34" s="10" t="str">
        <f>Uppdragsutbildning!$H$22+2&amp;Uppdragsutbildning!$G$22</f>
        <v>2</v>
      </c>
      <c r="J34" s="10" t="str">
        <f>Uppdragsutbildning!$H$22+2&amp;Uppdragsutbildning!$G$22</f>
        <v>2</v>
      </c>
      <c r="K34" s="11">
        <f>IF(Uppdragsutbildning!$H$23-Uppdragsutbildning!$H$22&gt;=2,-Uppdragsutbildning!$K$95/(Uppdragsutbildning!$H$23-Uppdragsutbildning!$H$22+1),0)</f>
        <v>0</v>
      </c>
      <c r="L34" s="14" t="str">
        <f>"Budget "&amp;Uppdragsutbildning!$H$22+2&amp;" "&amp;Uppdragsutbildning!$G$27</f>
        <v xml:space="preserve">Budget 2 </v>
      </c>
      <c r="M34" s="24"/>
    </row>
    <row r="35" spans="3:13" hidden="1" x14ac:dyDescent="0.3">
      <c r="C35" s="23"/>
      <c r="D35" s="1">
        <v>21</v>
      </c>
      <c r="E35" s="1" t="s">
        <v>37</v>
      </c>
      <c r="F35" s="12">
        <v>40</v>
      </c>
      <c r="G35" s="13" t="str">
        <f>IF(Uppdragsutbildning!$G$21="","",LEFT(Uppdragsutbildning!$G$21,2))</f>
        <v/>
      </c>
      <c r="H35" s="13" t="str">
        <f>IF(Uppdragsutbildning!$G$29="","FYLL I PROJEKTNUMMER",Uppdragsutbildning!$G$29)</f>
        <v>FYLL I PROJEKTNUMMER</v>
      </c>
      <c r="I35" s="14" t="str">
        <f>Uppdragsutbildning!$H$22+2&amp;Uppdragsutbildning!$G$22</f>
        <v>2</v>
      </c>
      <c r="J35" s="14" t="str">
        <f>Uppdragsutbildning!$H$22+2&amp;Uppdragsutbildning!$G$22</f>
        <v>2</v>
      </c>
      <c r="K35" s="15">
        <f>IF(Uppdragsutbildning!$H$23-Uppdragsutbildning!$H$22&gt;=2,(Uppdragsutbildning!$K$62+SUM(Uppdragsutbildning!G$87:$K88))/(Uppdragsutbildning!$H$23-Uppdragsutbildning!$H$22+1),0)</f>
        <v>0</v>
      </c>
      <c r="L35" s="14" t="str">
        <f>"Budget "&amp;Uppdragsutbildning!$H$22+2&amp;" "&amp;Uppdragsutbildning!$G$27</f>
        <v xml:space="preserve">Budget 2 </v>
      </c>
      <c r="M35" s="24"/>
    </row>
    <row r="36" spans="3:13" hidden="1" x14ac:dyDescent="0.3">
      <c r="C36" s="23"/>
      <c r="D36" s="1">
        <v>22</v>
      </c>
      <c r="E36" s="1" t="s">
        <v>24</v>
      </c>
      <c r="F36" s="12">
        <v>50</v>
      </c>
      <c r="G36" s="13" t="str">
        <f>IF(Uppdragsutbildning!$G$21="","",LEFT(Uppdragsutbildning!$G$21,2))</f>
        <v/>
      </c>
      <c r="H36" s="13" t="str">
        <f>IF(Uppdragsutbildning!$G$29="","FYLL I PROJEKTNUMMER",Uppdragsutbildning!$G$29)</f>
        <v>FYLL I PROJEKTNUMMER</v>
      </c>
      <c r="I36" s="14" t="str">
        <f>Uppdragsutbildning!$H$22+2&amp;Uppdragsutbildning!$G$22</f>
        <v>2</v>
      </c>
      <c r="J36" s="14" t="str">
        <f>Uppdragsutbildning!$H$22+2&amp;Uppdragsutbildning!$G$22</f>
        <v>2</v>
      </c>
      <c r="K36" s="15">
        <f>IF(Uppdragsutbildning!$H$23-Uppdragsutbildning!$H$22&gt;=2,SUM(Uppdragsutbildning!G$82:$K84)/(Uppdragsutbildning!$H$23-Uppdragsutbildning!$H$22+1),0)</f>
        <v>0</v>
      </c>
      <c r="L36" s="14" t="str">
        <f>"Budget "&amp;Uppdragsutbildning!$H$22+2&amp;" "&amp;Uppdragsutbildning!$G$27</f>
        <v xml:space="preserve">Budget 2 </v>
      </c>
      <c r="M36" s="24"/>
    </row>
    <row r="37" spans="3:13" hidden="1" x14ac:dyDescent="0.3">
      <c r="C37" s="23"/>
      <c r="D37" s="1">
        <v>23</v>
      </c>
      <c r="E37" s="1" t="s">
        <v>36</v>
      </c>
      <c r="F37" s="16">
        <v>52</v>
      </c>
      <c r="G37" s="17" t="str">
        <f>IF(Uppdragsutbildning!$G$21="","",LEFT(Uppdragsutbildning!$G$21,2))</f>
        <v/>
      </c>
      <c r="H37" s="17" t="str">
        <f>IF(Uppdragsutbildning!$G$29="","FYLL I PROJEKTNUMMER",Uppdragsutbildning!$G$29)</f>
        <v>FYLL I PROJEKTNUMMER</v>
      </c>
      <c r="I37" s="18" t="str">
        <f>Uppdragsutbildning!$H$22+2&amp;Uppdragsutbildning!$G$22</f>
        <v>2</v>
      </c>
      <c r="J37" s="18" t="str">
        <f>Uppdragsutbildning!$H$22+2&amp;Uppdragsutbildning!$G$22</f>
        <v>2</v>
      </c>
      <c r="K37" s="19">
        <f>IF(Uppdragsutbildning!$H$23-Uppdragsutbildning!$H$22&gt;=2,Uppdragsutbildning!$K$77/(Uppdragsutbildning!$H$23-Uppdragsutbildning!$H$22+1),0)</f>
        <v>0</v>
      </c>
      <c r="L37" s="18" t="str">
        <f>"Budget "&amp;Uppdragsutbildning!$H$22+2&amp;" "&amp;Uppdragsutbildning!$G$27</f>
        <v xml:space="preserve">Budget 2 </v>
      </c>
      <c r="M37" s="24"/>
    </row>
    <row r="38" spans="3:13" hidden="1" x14ac:dyDescent="0.3">
      <c r="C38" s="23"/>
      <c r="D38" s="1">
        <v>12</v>
      </c>
      <c r="E38" s="1" t="s">
        <v>39</v>
      </c>
      <c r="F38" s="8">
        <v>33</v>
      </c>
      <c r="G38" s="9" t="str">
        <f>IF(Uppdragsutbildning!$G$21="","",LEFT(Uppdragsutbildning!$G$21,2))</f>
        <v/>
      </c>
      <c r="H38" s="9" t="str">
        <f>IF(Uppdragsutbildning!$G$29="","FYLL I PROJEKTNUMMER",Uppdragsutbildning!$G$29)</f>
        <v>FYLL I PROJEKTNUMMER</v>
      </c>
      <c r="I38" s="10" t="str">
        <f>Uppdragsutbildning!$H$22+3&amp;Uppdragsutbildning!$G$22</f>
        <v>3</v>
      </c>
      <c r="J38" s="10" t="str">
        <f>Uppdragsutbildning!$H$22+3&amp;Uppdragsutbildning!$G$22</f>
        <v>3</v>
      </c>
      <c r="K38" s="11">
        <f>IF(Uppdragsutbildning!$H$23-Uppdragsutbildning!$H$22&gt;=3,-Uppdragsutbildning!$K$95/(Uppdragsutbildning!$H$23-Uppdragsutbildning!$H$22+1),0)</f>
        <v>0</v>
      </c>
      <c r="L38" s="14" t="str">
        <f>"Budget "&amp;Uppdragsutbildning!$H$22+3&amp;" "&amp;Uppdragsutbildning!$G$27</f>
        <v xml:space="preserve">Budget 3 </v>
      </c>
      <c r="M38" s="24"/>
    </row>
    <row r="39" spans="3:13" hidden="1" x14ac:dyDescent="0.3">
      <c r="C39" s="23"/>
      <c r="D39" s="1">
        <v>21</v>
      </c>
      <c r="E39" s="1" t="s">
        <v>37</v>
      </c>
      <c r="F39" s="12">
        <v>40</v>
      </c>
      <c r="G39" s="13" t="str">
        <f>IF(Uppdragsutbildning!$G$21="","",LEFT(Uppdragsutbildning!$G$21,2))</f>
        <v/>
      </c>
      <c r="H39" s="13" t="str">
        <f>IF(Uppdragsutbildning!$G$29="","FYLL I PROJEKTNUMMER",Uppdragsutbildning!$G$29)</f>
        <v>FYLL I PROJEKTNUMMER</v>
      </c>
      <c r="I39" s="14" t="str">
        <f>Uppdragsutbildning!$H$22+3&amp;Uppdragsutbildning!$G$22</f>
        <v>3</v>
      </c>
      <c r="J39" s="14" t="str">
        <f>Uppdragsutbildning!$H$22+3&amp;Uppdragsutbildning!$G$22</f>
        <v>3</v>
      </c>
      <c r="K39" s="15">
        <f>IF(Uppdragsutbildning!$H$23-Uppdragsutbildning!$H$22&gt;=3,(Uppdragsutbildning!$K$62+SUM(Uppdragsutbildning!G$87:$K88))/(Uppdragsutbildning!$H$23-Uppdragsutbildning!$H$22+1),0)</f>
        <v>0</v>
      </c>
      <c r="L39" s="14" t="str">
        <f>"Budget "&amp;Uppdragsutbildning!$H$22+3&amp;" "&amp;Uppdragsutbildning!$G$27</f>
        <v xml:space="preserve">Budget 3 </v>
      </c>
      <c r="M39" s="24"/>
    </row>
    <row r="40" spans="3:13" hidden="1" x14ac:dyDescent="0.3">
      <c r="C40" s="23"/>
      <c r="D40" s="1">
        <v>22</v>
      </c>
      <c r="E40" s="1" t="s">
        <v>24</v>
      </c>
      <c r="F40" s="12">
        <v>50</v>
      </c>
      <c r="G40" s="13" t="str">
        <f>IF(Uppdragsutbildning!$G$21="","",LEFT(Uppdragsutbildning!$G$21,2))</f>
        <v/>
      </c>
      <c r="H40" s="13" t="str">
        <f>IF(Uppdragsutbildning!$G$29="","FYLL I PROJEKTNUMMER",Uppdragsutbildning!$G$29)</f>
        <v>FYLL I PROJEKTNUMMER</v>
      </c>
      <c r="I40" s="14" t="str">
        <f>Uppdragsutbildning!$H$22+3&amp;Uppdragsutbildning!$G$22</f>
        <v>3</v>
      </c>
      <c r="J40" s="14" t="str">
        <f>Uppdragsutbildning!$H$22+3&amp;Uppdragsutbildning!$G$22</f>
        <v>3</v>
      </c>
      <c r="K40" s="15">
        <f>IF(Uppdragsutbildning!$H$23-Uppdragsutbildning!$H$22&gt;=3,SUM(Uppdragsutbildning!G$82:$K84)/(Uppdragsutbildning!$H$23-Uppdragsutbildning!$H$22+1),0)</f>
        <v>0</v>
      </c>
      <c r="L40" s="14" t="str">
        <f>"Budget "&amp;Uppdragsutbildning!$H$22+3&amp;" "&amp;Uppdragsutbildning!$G$27</f>
        <v xml:space="preserve">Budget 3 </v>
      </c>
      <c r="M40" s="24"/>
    </row>
    <row r="41" spans="3:13" hidden="1" x14ac:dyDescent="0.3">
      <c r="C41" s="23"/>
      <c r="D41" s="1">
        <v>23</v>
      </c>
      <c r="E41" s="1" t="s">
        <v>36</v>
      </c>
      <c r="F41" s="16">
        <v>52</v>
      </c>
      <c r="G41" s="17" t="str">
        <f>IF(Uppdragsutbildning!$G$21="","",LEFT(Uppdragsutbildning!$G$21,2))</f>
        <v/>
      </c>
      <c r="H41" s="17" t="str">
        <f>IF(Uppdragsutbildning!$G$29="","FYLL I PROJEKTNUMMER",Uppdragsutbildning!$G$29)</f>
        <v>FYLL I PROJEKTNUMMER</v>
      </c>
      <c r="I41" s="18" t="str">
        <f>Uppdragsutbildning!$H$22+3&amp;Uppdragsutbildning!$G$22</f>
        <v>3</v>
      </c>
      <c r="J41" s="18" t="str">
        <f>Uppdragsutbildning!$H$22+3&amp;Uppdragsutbildning!$G$22</f>
        <v>3</v>
      </c>
      <c r="K41" s="19">
        <f>IF(Uppdragsutbildning!$H$23-Uppdragsutbildning!$H$22&gt;=3,Uppdragsutbildning!$K$77/(Uppdragsutbildning!$H$23-Uppdragsutbildning!$H$22+1),0)</f>
        <v>0</v>
      </c>
      <c r="L41" s="18" t="str">
        <f>"Budget "&amp;Uppdragsutbildning!$H$22+3&amp;" "&amp;Uppdragsutbildning!$G$27</f>
        <v xml:space="preserve">Budget 3 </v>
      </c>
      <c r="M41" s="24"/>
    </row>
    <row r="42" spans="3:13" hidden="1" x14ac:dyDescent="0.3">
      <c r="C42" s="23"/>
      <c r="D42" s="1">
        <v>12</v>
      </c>
      <c r="E42" s="1" t="s">
        <v>39</v>
      </c>
      <c r="F42" s="8">
        <v>33</v>
      </c>
      <c r="G42" s="9" t="str">
        <f>IF(Uppdragsutbildning!$G$21="","",LEFT(Uppdragsutbildning!$G$21,2))</f>
        <v/>
      </c>
      <c r="H42" s="9" t="str">
        <f>IF(Uppdragsutbildning!$G$29="","FYLL I PROJEKTNUMMER",Uppdragsutbildning!$G$29)</f>
        <v>FYLL I PROJEKTNUMMER</v>
      </c>
      <c r="I42" s="10" t="str">
        <f>Uppdragsutbildning!$H$22+4&amp;Uppdragsutbildning!$G$22</f>
        <v>4</v>
      </c>
      <c r="J42" s="10" t="str">
        <f>Uppdragsutbildning!$H$22+4&amp;Uppdragsutbildning!$G$22</f>
        <v>4</v>
      </c>
      <c r="K42" s="11">
        <f>IF(Uppdragsutbildning!$H$23-Uppdragsutbildning!$H$22&gt;=4,-Uppdragsutbildning!$K$95/(Uppdragsutbildning!$H$23-Uppdragsutbildning!$H$22+1),0)</f>
        <v>0</v>
      </c>
      <c r="L42" s="14" t="str">
        <f>"Budget "&amp;Uppdragsutbildning!$H$22+4&amp;" "&amp;Uppdragsutbildning!$G$27</f>
        <v xml:space="preserve">Budget 4 </v>
      </c>
      <c r="M42" s="24"/>
    </row>
    <row r="43" spans="3:13" hidden="1" x14ac:dyDescent="0.3">
      <c r="C43" s="23"/>
      <c r="D43" s="1">
        <v>21</v>
      </c>
      <c r="E43" s="1" t="s">
        <v>37</v>
      </c>
      <c r="F43" s="12">
        <v>40</v>
      </c>
      <c r="G43" s="13" t="str">
        <f>IF(Uppdragsutbildning!$G$21="","",LEFT(Uppdragsutbildning!$G$21,2))</f>
        <v/>
      </c>
      <c r="H43" s="13" t="str">
        <f>IF(Uppdragsutbildning!$G$29="","FYLL I PROJEKTNUMMER",Uppdragsutbildning!$G$29)</f>
        <v>FYLL I PROJEKTNUMMER</v>
      </c>
      <c r="I43" s="14" t="str">
        <f>Uppdragsutbildning!$H$22+4&amp;Uppdragsutbildning!$G$22</f>
        <v>4</v>
      </c>
      <c r="J43" s="14" t="str">
        <f>Uppdragsutbildning!$H$22+4&amp;Uppdragsutbildning!$G$22</f>
        <v>4</v>
      </c>
      <c r="K43" s="15">
        <f>IF(Uppdragsutbildning!$H$23-Uppdragsutbildning!$H$22&gt;=4,(Uppdragsutbildning!$K$62+SUM(Uppdragsutbildning!G$87:$K88))/(Uppdragsutbildning!$H$23-Uppdragsutbildning!$H$22+1),0)</f>
        <v>0</v>
      </c>
      <c r="L43" s="14" t="str">
        <f>"Budget "&amp;Uppdragsutbildning!$H$22+4&amp;" "&amp;Uppdragsutbildning!$G$27</f>
        <v xml:space="preserve">Budget 4 </v>
      </c>
      <c r="M43" s="24"/>
    </row>
    <row r="44" spans="3:13" hidden="1" x14ac:dyDescent="0.3">
      <c r="C44" s="23"/>
      <c r="D44" s="1">
        <v>22</v>
      </c>
      <c r="E44" s="1" t="s">
        <v>24</v>
      </c>
      <c r="F44" s="12">
        <v>50</v>
      </c>
      <c r="G44" s="13" t="str">
        <f>IF(Uppdragsutbildning!$G$21="","",LEFT(Uppdragsutbildning!$G$21,2))</f>
        <v/>
      </c>
      <c r="H44" s="13" t="str">
        <f>IF(Uppdragsutbildning!$G$29="","FYLL I PROJEKTNUMMER",Uppdragsutbildning!$G$29)</f>
        <v>FYLL I PROJEKTNUMMER</v>
      </c>
      <c r="I44" s="14" t="str">
        <f>Uppdragsutbildning!$H$22+4&amp;Uppdragsutbildning!$G$22</f>
        <v>4</v>
      </c>
      <c r="J44" s="14" t="str">
        <f>Uppdragsutbildning!$H$22+4&amp;Uppdragsutbildning!$G$22</f>
        <v>4</v>
      </c>
      <c r="K44" s="15">
        <f>IF(Uppdragsutbildning!$H$23-Uppdragsutbildning!$H$22&gt;=4,SUM(Uppdragsutbildning!G$82:$K84)/(Uppdragsutbildning!$H$23-Uppdragsutbildning!$H$22+1),0)</f>
        <v>0</v>
      </c>
      <c r="L44" s="14" t="str">
        <f>"Budget "&amp;Uppdragsutbildning!$H$22+4&amp;" "&amp;Uppdragsutbildning!$G$27</f>
        <v xml:space="preserve">Budget 4 </v>
      </c>
      <c r="M44" s="24"/>
    </row>
    <row r="45" spans="3:13" hidden="1" x14ac:dyDescent="0.3">
      <c r="C45" s="23"/>
      <c r="D45" s="1">
        <v>23</v>
      </c>
      <c r="E45" s="1" t="s">
        <v>36</v>
      </c>
      <c r="F45" s="16">
        <v>52</v>
      </c>
      <c r="G45" s="17" t="str">
        <f>IF(Uppdragsutbildning!$G$21="","",LEFT(Uppdragsutbildning!$G$21,2))</f>
        <v/>
      </c>
      <c r="H45" s="17" t="str">
        <f>IF(Uppdragsutbildning!$G$29="","FYLL I PROJEKTNUMMER",Uppdragsutbildning!$G$29)</f>
        <v>FYLL I PROJEKTNUMMER</v>
      </c>
      <c r="I45" s="18" t="str">
        <f>Uppdragsutbildning!$H$22+4&amp;Uppdragsutbildning!$G$22</f>
        <v>4</v>
      </c>
      <c r="J45" s="18" t="str">
        <f>Uppdragsutbildning!$H$22+4&amp;Uppdragsutbildning!$G$22</f>
        <v>4</v>
      </c>
      <c r="K45" s="19">
        <f>IF(Uppdragsutbildning!$H$23-Uppdragsutbildning!$H$22&gt;=4,Uppdragsutbildning!$K$77/(Uppdragsutbildning!$H$23-Uppdragsutbildning!$H$22+1),0)</f>
        <v>0</v>
      </c>
      <c r="L45" s="18" t="str">
        <f>"Budget "&amp;Uppdragsutbildning!$H$22+4&amp;" "&amp;Uppdragsutbildning!$G$27</f>
        <v xml:space="preserve">Budget 4 </v>
      </c>
      <c r="M45" s="24"/>
    </row>
    <row r="46" spans="3:13" ht="14.5" hidden="1" thickBot="1" x14ac:dyDescent="0.35">
      <c r="C46" s="25"/>
      <c r="D46" s="2"/>
      <c r="E46" s="2"/>
      <c r="F46" s="2"/>
      <c r="G46" s="2"/>
      <c r="H46" s="2"/>
      <c r="I46" s="30"/>
      <c r="J46" s="30"/>
      <c r="K46" s="30"/>
      <c r="L46" s="30"/>
      <c r="M46" s="26"/>
    </row>
    <row r="47" spans="3:13" hidden="1" x14ac:dyDescent="0.3">
      <c r="C47"/>
      <c r="D47"/>
      <c r="E47"/>
      <c r="F47"/>
      <c r="G47"/>
      <c r="H47"/>
    </row>
    <row r="48" spans="3:13" x14ac:dyDescent="0.3">
      <c r="C48"/>
      <c r="D48"/>
      <c r="E48"/>
      <c r="F48"/>
      <c r="G48"/>
      <c r="H48"/>
    </row>
    <row r="49" spans="3:13" ht="25" x14ac:dyDescent="0.5">
      <c r="C49" s="5" t="s">
        <v>219</v>
      </c>
      <c r="D49" s="5"/>
      <c r="E49" s="5"/>
      <c r="F49" s="5"/>
      <c r="G49" s="5"/>
      <c r="H49" s="5"/>
      <c r="I49" s="5"/>
      <c r="J49" s="5"/>
      <c r="K49" s="5"/>
      <c r="L49" s="5"/>
      <c r="M49" s="5"/>
    </row>
    <row r="50" spans="3:13" ht="14.5" thickBot="1" x14ac:dyDescent="0.35">
      <c r="D50"/>
      <c r="E50"/>
      <c r="F50"/>
      <c r="G50"/>
      <c r="H50"/>
      <c r="I50"/>
    </row>
    <row r="51" spans="3:13" x14ac:dyDescent="0.3">
      <c r="C51" s="280" t="s">
        <v>220</v>
      </c>
      <c r="D51" s="281"/>
      <c r="E51" s="281"/>
      <c r="F51" s="281"/>
      <c r="G51" s="281"/>
      <c r="H51" s="281"/>
      <c r="I51" s="281"/>
      <c r="J51" s="281"/>
      <c r="K51" s="281"/>
      <c r="L51" s="281"/>
      <c r="M51" s="282"/>
    </row>
    <row r="52" spans="3:13" x14ac:dyDescent="0.3">
      <c r="C52" s="283"/>
      <c r="D52" s="284"/>
      <c r="E52" s="284"/>
      <c r="F52" s="284"/>
      <c r="G52" s="284"/>
      <c r="H52" s="284"/>
      <c r="I52" s="284"/>
      <c r="J52" s="284"/>
      <c r="K52" s="284"/>
      <c r="L52" s="284"/>
      <c r="M52" s="285"/>
    </row>
    <row r="53" spans="3:13" x14ac:dyDescent="0.3">
      <c r="C53" s="283"/>
      <c r="D53" s="284"/>
      <c r="E53" s="284"/>
      <c r="F53" s="284"/>
      <c r="G53" s="284"/>
      <c r="H53" s="284"/>
      <c r="I53" s="284"/>
      <c r="J53" s="284"/>
      <c r="K53" s="284"/>
      <c r="L53" s="284"/>
      <c r="M53" s="285"/>
    </row>
    <row r="54" spans="3:13" x14ac:dyDescent="0.3">
      <c r="C54" s="283"/>
      <c r="D54" s="284"/>
      <c r="E54" s="284"/>
      <c r="F54" s="284"/>
      <c r="G54" s="284"/>
      <c r="H54" s="284"/>
      <c r="I54" s="284"/>
      <c r="J54" s="284"/>
      <c r="K54" s="284"/>
      <c r="L54" s="284"/>
      <c r="M54" s="285"/>
    </row>
    <row r="55" spans="3:13" x14ac:dyDescent="0.3">
      <c r="C55" s="283"/>
      <c r="D55" s="284"/>
      <c r="E55" s="284"/>
      <c r="F55" s="284"/>
      <c r="G55" s="284"/>
      <c r="H55" s="284"/>
      <c r="I55" s="284"/>
      <c r="J55" s="284"/>
      <c r="K55" s="284"/>
      <c r="L55" s="284"/>
      <c r="M55" s="285"/>
    </row>
    <row r="56" spans="3:13" ht="14.5" thickBot="1" x14ac:dyDescent="0.35">
      <c r="C56" s="286"/>
      <c r="D56" s="287"/>
      <c r="E56" s="287"/>
      <c r="F56" s="287"/>
      <c r="G56" s="287"/>
      <c r="H56" s="287"/>
      <c r="I56" s="287"/>
      <c r="J56" s="287"/>
      <c r="K56" s="287"/>
      <c r="L56" s="287"/>
      <c r="M56" s="288"/>
    </row>
    <row r="57" spans="3:13" ht="14.5" thickBot="1" x14ac:dyDescent="0.35">
      <c r="D57" s="20"/>
      <c r="E57" s="20"/>
      <c r="F57" s="20"/>
      <c r="G57" s="20"/>
      <c r="H57" s="20"/>
      <c r="I57" s="20"/>
      <c r="J57" s="20"/>
      <c r="K57" s="20"/>
      <c r="L57" s="20"/>
    </row>
    <row r="58" spans="3:13" ht="14.5" thickTop="1" x14ac:dyDescent="0.3">
      <c r="C58" s="21"/>
      <c r="D58" s="27"/>
      <c r="E58" s="27"/>
      <c r="F58" s="27"/>
      <c r="G58" s="27"/>
      <c r="H58" s="27"/>
      <c r="I58" s="27"/>
      <c r="J58" s="27"/>
      <c r="K58" s="27"/>
      <c r="L58" s="27"/>
      <c r="M58" s="22"/>
    </row>
    <row r="59" spans="3:13" x14ac:dyDescent="0.3">
      <c r="C59" s="23"/>
      <c r="D59" s="4" t="s">
        <v>235</v>
      </c>
      <c r="E59" s="4"/>
      <c r="F59" s="4"/>
      <c r="G59" s="4"/>
      <c r="H59" s="4"/>
      <c r="I59" s="4"/>
      <c r="J59" s="4"/>
      <c r="K59" s="4"/>
      <c r="L59" s="4"/>
      <c r="M59" s="24"/>
    </row>
    <row r="60" spans="3:13" x14ac:dyDescent="0.3">
      <c r="C60" s="23"/>
      <c r="D60" s="28"/>
      <c r="E60"/>
      <c r="F60"/>
      <c r="G60"/>
      <c r="H60"/>
      <c r="I60"/>
      <c r="M60" s="24"/>
    </row>
    <row r="61" spans="3:13" x14ac:dyDescent="0.3">
      <c r="C61" s="23"/>
      <c r="D61" s="28" t="s">
        <v>35</v>
      </c>
      <c r="E61" s="28" t="s">
        <v>38</v>
      </c>
      <c r="F61" s="28" t="s">
        <v>31</v>
      </c>
      <c r="G61" s="28" t="s">
        <v>32</v>
      </c>
      <c r="H61" s="28" t="s">
        <v>217</v>
      </c>
      <c r="I61" s="28" t="s">
        <v>218</v>
      </c>
      <c r="J61" s="29" t="s">
        <v>34</v>
      </c>
      <c r="K61" s="29" t="s">
        <v>33</v>
      </c>
      <c r="M61" s="24"/>
    </row>
    <row r="62" spans="3:13" x14ac:dyDescent="0.3">
      <c r="C62" s="23"/>
      <c r="D62" s="191" t="str">
        <f>IF(RIGHT(G62,1)="5","11","12")</f>
        <v>12</v>
      </c>
      <c r="E62" s="1" t="str">
        <f>IF(D62="11","Intäkter av uppdrag","Intäkter av bidrag")</f>
        <v>Intäkter av bidrag</v>
      </c>
      <c r="F62" s="190" t="str">
        <f>IF(RIGHT(G62,1)="4","35","334")</f>
        <v>334</v>
      </c>
      <c r="G62" s="9" t="str">
        <f>IF(Uppdragsutbildning!$G$29="","FYLL I PROJEKTNUMMER",Uppdragsutbildning!$G$29)</f>
        <v>FYLL I PROJEKTNUMMER</v>
      </c>
      <c r="H62" s="10" t="str">
        <f>Uppdragsutbildning!$H$22&amp;Uppdragsutbildning!$G$22</f>
        <v/>
      </c>
      <c r="I62" s="10" t="str">
        <f>Uppdragsutbildning!$H$23&amp;Uppdragsutbildning!$G$23</f>
        <v/>
      </c>
      <c r="J62" s="11">
        <f>-'Uppdragsutb Ekonomi total'!H30</f>
        <v>0</v>
      </c>
      <c r="K62" s="10" t="str">
        <f>"Budget totalt "&amp;Uppdragsutbildning!$G$27</f>
        <v xml:space="preserve">Budget totalt </v>
      </c>
      <c r="M62" s="24"/>
    </row>
    <row r="63" spans="3:13" x14ac:dyDescent="0.3">
      <c r="C63" s="23"/>
      <c r="D63" s="191" t="str">
        <f>IF(RIGHT(G63,1)="5","11","12")</f>
        <v>12</v>
      </c>
      <c r="E63" s="1" t="s">
        <v>224</v>
      </c>
      <c r="F63" s="12">
        <f>IF(RIGHT(G63,1)="4","3564",3367)</f>
        <v>3367</v>
      </c>
      <c r="G63" s="13" t="str">
        <f>IF(Uppdragsutbildning!$G$29="","FYLL I PROJEKTNUMMER",Uppdragsutbildning!$G$29)</f>
        <v>FYLL I PROJEKTNUMMER</v>
      </c>
      <c r="H63" s="14" t="str">
        <f>Uppdragsutbildning!$H$22&amp;Uppdragsutbildning!$G$22</f>
        <v/>
      </c>
      <c r="I63" s="14" t="str">
        <f>Uppdragsutbildning!$H$23&amp;Uppdragsutbildning!$G$23</f>
        <v/>
      </c>
      <c r="J63" s="15">
        <f>'Uppdragsutb Ekonomi total'!H30</f>
        <v>0</v>
      </c>
      <c r="K63" s="14" t="str">
        <f>"Budget totalt "&amp;Uppdragsutbildning!$G$27</f>
        <v xml:space="preserve">Budget totalt </v>
      </c>
      <c r="M63" s="24"/>
    </row>
    <row r="64" spans="3:13" x14ac:dyDescent="0.3">
      <c r="C64" s="23"/>
      <c r="D64" s="1">
        <v>121</v>
      </c>
      <c r="E64" s="1" t="s">
        <v>221</v>
      </c>
      <c r="F64" s="12">
        <v>34119</v>
      </c>
      <c r="G64" s="13" t="str">
        <f>IF(Uppdragsutbildning!$G$29="","FYLL I PROJEKTNUMMER",Uppdragsutbildning!$G$29)</f>
        <v>FYLL I PROJEKTNUMMER</v>
      </c>
      <c r="H64" s="14" t="str">
        <f>Uppdragsutbildning!$H$22&amp;Uppdragsutbildning!$G$22</f>
        <v/>
      </c>
      <c r="I64" s="14" t="str">
        <f>Uppdragsutbildning!$H$23&amp;Uppdragsutbildning!$G$23</f>
        <v/>
      </c>
      <c r="J64" s="15">
        <f>-'Uppdragsutb Ekonomi total'!H36</f>
        <v>-10000</v>
      </c>
      <c r="K64" s="14" t="str">
        <f>"Budget totalt "&amp;Uppdragsutbildning!$G$27</f>
        <v xml:space="preserve">Budget totalt </v>
      </c>
      <c r="M64" s="24"/>
    </row>
    <row r="65" spans="3:13" x14ac:dyDescent="0.3">
      <c r="C65" s="23"/>
      <c r="D65" s="1">
        <v>21</v>
      </c>
      <c r="E65" s="1" t="s">
        <v>37</v>
      </c>
      <c r="F65" s="12">
        <v>40</v>
      </c>
      <c r="G65" s="13" t="str">
        <f>IF(Uppdragsutbildning!$G$29="","FYLL I PROJEKTNUMMER",Uppdragsutbildning!$G$29)</f>
        <v>FYLL I PROJEKTNUMMER</v>
      </c>
      <c r="H65" s="14" t="str">
        <f>Uppdragsutbildning!$H$22&amp;Uppdragsutbildning!$G$22</f>
        <v/>
      </c>
      <c r="I65" s="14" t="str">
        <f>Uppdragsutbildning!$H$23&amp;Uppdragsutbildning!$G$23</f>
        <v/>
      </c>
      <c r="J65" s="15">
        <f>IFERROR(Uppdragsutbildning!$K$135+Uppdragsutbildning!$K$103+SUM(Uppdragsutbildning!$K$107:$K$108)+(Uppdragsutbildning!$K$146*((Uppdragsutbildning!$K$140+Uppdragsutbildning!$K$142)/Uppdragsutbildning!$K$146)),0)</f>
        <v>0</v>
      </c>
      <c r="K65" s="14" t="str">
        <f>"Budget totalt "&amp;Uppdragsutbildning!$G$27</f>
        <v xml:space="preserve">Budget totalt </v>
      </c>
      <c r="M65" s="24"/>
    </row>
    <row r="66" spans="3:13" x14ac:dyDescent="0.3">
      <c r="C66" s="23"/>
      <c r="D66" s="1">
        <v>22</v>
      </c>
      <c r="E66" s="1" t="s">
        <v>24</v>
      </c>
      <c r="F66" s="12">
        <v>50</v>
      </c>
      <c r="G66" s="13" t="str">
        <f>IF(Uppdragsutbildning!$G$29="","FYLL I PROJEKTNUMMER",Uppdragsutbildning!$G$29)</f>
        <v>FYLL I PROJEKTNUMMER</v>
      </c>
      <c r="H66" s="14" t="str">
        <f>Uppdragsutbildning!$H$22&amp;Uppdragsutbildning!$G$22</f>
        <v/>
      </c>
      <c r="I66" s="14" t="str">
        <f>Uppdragsutbildning!$H$23&amp;Uppdragsutbildning!$G$23</f>
        <v/>
      </c>
      <c r="J66" s="15">
        <f>IFERROR((Uppdragsutbildning!$K146*(Uppdragsutbildning!$K139/Uppdragsutbildning!$K146)),0)</f>
        <v>0</v>
      </c>
      <c r="K66" s="14" t="str">
        <f>"Budget totalt "&amp;Uppdragsutbildning!$G$27</f>
        <v xml:space="preserve">Budget totalt </v>
      </c>
      <c r="M66" s="24"/>
    </row>
    <row r="67" spans="3:13" x14ac:dyDescent="0.3">
      <c r="C67" s="23"/>
      <c r="D67" s="1">
        <v>23</v>
      </c>
      <c r="E67" s="1" t="s">
        <v>36</v>
      </c>
      <c r="F67" s="16">
        <v>52</v>
      </c>
      <c r="G67" s="17" t="str">
        <f>IF(Uppdragsutbildning!$G$29="","FYLL I PROJEKTNUMMER",Uppdragsutbildning!$G$29)</f>
        <v>FYLL I PROJEKTNUMMER</v>
      </c>
      <c r="H67" s="18" t="str">
        <f>Uppdragsutbildning!$H$22&amp;Uppdragsutbildning!$G$22</f>
        <v/>
      </c>
      <c r="I67" s="18" t="str">
        <f>Uppdragsutbildning!$H$23&amp;Uppdragsutbildning!$G$23</f>
        <v/>
      </c>
      <c r="J67" s="19">
        <f>IFERROR(SUM(Uppdragsutbildning!K$112:$K113)+(Uppdragsutbildning!$K146*(Uppdragsutbildning!$K141/Uppdragsutbildning!$K146)),0)</f>
        <v>0</v>
      </c>
      <c r="K67" s="18" t="str">
        <f>"Budget totalt "&amp;Uppdragsutbildning!$G$27</f>
        <v xml:space="preserve">Budget totalt </v>
      </c>
      <c r="M67" s="24"/>
    </row>
    <row r="68" spans="3:13" ht="14.5" thickBot="1" x14ac:dyDescent="0.35">
      <c r="C68" s="25"/>
      <c r="D68" s="2"/>
      <c r="E68" s="2"/>
      <c r="F68" s="2"/>
      <c r="G68" s="2"/>
      <c r="H68" s="2"/>
      <c r="I68" s="2"/>
      <c r="J68" s="30"/>
      <c r="K68" s="30"/>
      <c r="L68" s="30"/>
      <c r="M68" s="26"/>
    </row>
    <row r="69" spans="3:13" ht="14.5" thickTop="1" x14ac:dyDescent="0.3"/>
    <row r="71" spans="3:13" ht="14.5" hidden="1" thickTop="1" x14ac:dyDescent="0.3">
      <c r="C71" s="21"/>
      <c r="D71" s="27"/>
      <c r="E71" s="27"/>
      <c r="F71" s="27"/>
      <c r="G71" s="27"/>
      <c r="H71" s="27"/>
      <c r="I71" s="27"/>
      <c r="J71" s="27"/>
      <c r="K71" s="27"/>
      <c r="L71" s="27"/>
      <c r="M71" s="22"/>
    </row>
    <row r="72" spans="3:13" hidden="1" x14ac:dyDescent="0.3">
      <c r="C72" s="23"/>
      <c r="D72" s="4" t="s">
        <v>213</v>
      </c>
      <c r="E72" s="4"/>
      <c r="F72" s="4"/>
      <c r="G72" s="4"/>
      <c r="H72" s="4"/>
      <c r="I72" s="4"/>
      <c r="J72" s="4"/>
      <c r="K72" s="4"/>
      <c r="L72" s="4"/>
      <c r="M72" s="24"/>
    </row>
    <row r="73" spans="3:13" hidden="1" x14ac:dyDescent="0.3">
      <c r="C73" s="23"/>
      <c r="D73" s="28"/>
      <c r="E73"/>
      <c r="F73"/>
      <c r="G73"/>
      <c r="H73"/>
      <c r="I73"/>
      <c r="M73" s="24"/>
    </row>
    <row r="74" spans="3:13" hidden="1" x14ac:dyDescent="0.3">
      <c r="C74" s="23"/>
      <c r="D74" s="28" t="s">
        <v>35</v>
      </c>
      <c r="E74" s="28" t="s">
        <v>38</v>
      </c>
      <c r="F74" s="28" t="s">
        <v>31</v>
      </c>
      <c r="G74" s="28" t="s">
        <v>10</v>
      </c>
      <c r="H74" s="28" t="s">
        <v>32</v>
      </c>
      <c r="I74" s="28" t="s">
        <v>217</v>
      </c>
      <c r="J74" s="28" t="s">
        <v>218</v>
      </c>
      <c r="K74" s="29" t="s">
        <v>34</v>
      </c>
      <c r="L74" s="29" t="s">
        <v>33</v>
      </c>
      <c r="M74" s="24"/>
    </row>
    <row r="75" spans="3:13" hidden="1" x14ac:dyDescent="0.3">
      <c r="C75" s="23"/>
      <c r="D75" s="1">
        <v>12</v>
      </c>
      <c r="E75" s="1" t="s">
        <v>39</v>
      </c>
      <c r="F75" s="8">
        <v>33</v>
      </c>
      <c r="G75" s="9" t="str">
        <f>IF(Uppdragsutbildning!$G$21="","",LEFT(Uppdragsutbildning!$G$21,2))</f>
        <v/>
      </c>
      <c r="H75" s="9" t="str">
        <f>IF(Uppdragsutbildning!$G$29="","FYLL I PROJEKTNUMMER",Uppdragsutbildning!$G$29)</f>
        <v>FYLL I PROJEKTNUMMER</v>
      </c>
      <c r="I75" s="10" t="str">
        <f>Uppdragsutbildning!$H$22&amp;Uppdragsutbildning!$G$22</f>
        <v/>
      </c>
      <c r="J75" s="10" t="str">
        <f>Uppdragsutbildning!$H$22&amp;Uppdragsutbildning!$G$22</f>
        <v/>
      </c>
      <c r="K75" s="11">
        <f>IF(Uppdragsutbildning!$H$23-Uppdragsutbildning!$H$22=0,-Uppdragsutbildning!$K$149,-Uppdragsutbildning!$K$149/(Uppdragsutbildning!$H$23-Uppdragsutbildning!$H$22+1))</f>
        <v>-10000</v>
      </c>
      <c r="L75" s="10" t="str">
        <f>"Budget "&amp;Uppdragsutbildning!$H$22&amp;" "&amp;Uppdragsutbildning!$G$27</f>
        <v xml:space="preserve">Budget  </v>
      </c>
      <c r="M75" s="24"/>
    </row>
    <row r="76" spans="3:13" hidden="1" x14ac:dyDescent="0.3">
      <c r="C76" s="23"/>
      <c r="D76" s="1">
        <v>21</v>
      </c>
      <c r="E76" s="1" t="s">
        <v>37</v>
      </c>
      <c r="F76" s="12">
        <v>40</v>
      </c>
      <c r="G76" s="13" t="str">
        <f>IF(Uppdragsutbildning!$G$21="","",LEFT(Uppdragsutbildning!$G$21,2))</f>
        <v/>
      </c>
      <c r="H76" s="13" t="str">
        <f>IF(Uppdragsutbildning!$G$29="","FYLL I PROJEKTNUMMER",Uppdragsutbildning!$G$29)</f>
        <v>FYLL I PROJEKTNUMMER</v>
      </c>
      <c r="I76" s="14" t="str">
        <f>Uppdragsutbildning!$H$22&amp;Uppdragsutbildning!$G$22</f>
        <v/>
      </c>
      <c r="J76" s="14" t="str">
        <f>Uppdragsutbildning!$H$22&amp;Uppdragsutbildning!$G$22</f>
        <v/>
      </c>
      <c r="K76" s="15" t="e">
        <f>IF(Uppdragsutbildning!$H$23-Uppdragsutbildning!$H$22=0,Uppdragsutbildning!$K$135+Uppdragsutbildning!$K$103+SUM(Uppdragsutbildning!$K$107:$K$108)+(Uppdragsutbildning!$K$146*((Uppdragsutbildning!$K$140+Uppdragsutbildning!$K$142)/Uppdragsutbildning!$K$146)),(Uppdragsutbildning!$K$135+Uppdragsutbildning!$K$103+SUM(Uppdragsutbildning!$K$107:$K$108)+(Uppdragsutbildning!$K$146*((Uppdragsutbildning!$K$140+Uppdragsutbildning!$K$142)/Uppdragsutbildning!$K$146)))/(Uppdragsutbildning!$H$23-Uppdragsutbildning!$H$22+1))</f>
        <v>#DIV/0!</v>
      </c>
      <c r="L76" s="14" t="str">
        <f>"Budget "&amp;Uppdragsutbildning!$H$22&amp;" "&amp;Uppdragsutbildning!$G$27</f>
        <v xml:space="preserve">Budget  </v>
      </c>
      <c r="M76" s="24"/>
    </row>
    <row r="77" spans="3:13" hidden="1" x14ac:dyDescent="0.3">
      <c r="C77" s="23"/>
      <c r="D77" s="1">
        <v>22</v>
      </c>
      <c r="E77" s="1" t="s">
        <v>24</v>
      </c>
      <c r="F77" s="12">
        <v>50</v>
      </c>
      <c r="G77" s="13" t="str">
        <f>IF(Uppdragsutbildning!$G$21="","",LEFT(Uppdragsutbildning!$G$21,2))</f>
        <v/>
      </c>
      <c r="H77" s="13" t="str">
        <f>IF(Uppdragsutbildning!$G$29="","FYLL I PROJEKTNUMMER",Uppdragsutbildning!$G$29)</f>
        <v>FYLL I PROJEKTNUMMER</v>
      </c>
      <c r="I77" s="14" t="str">
        <f>Uppdragsutbildning!$H$22&amp;Uppdragsutbildning!$G$22</f>
        <v/>
      </c>
      <c r="J77" s="14" t="str">
        <f>Uppdragsutbildning!$H$22&amp;Uppdragsutbildning!$G$22</f>
        <v/>
      </c>
      <c r="K77" s="15" t="e">
        <f>IF(Uppdragsutbildning!$H$23-Uppdragsutbildning!$H$22=0,(Uppdragsutbildning!$K$146*(Uppdragsutbildning!$K$139/Uppdragsutbildning!$K$146)),(Uppdragsutbildning!$K$146*(Uppdragsutbildning!$K$139/Uppdragsutbildning!$K$146))/(Uppdragsutbildning!$H$23-Uppdragsutbildning!$H$22+1))</f>
        <v>#DIV/0!</v>
      </c>
      <c r="L77" s="14" t="str">
        <f>"Budget "&amp;Uppdragsutbildning!$H$22&amp;" "&amp;Uppdragsutbildning!$G$27</f>
        <v xml:space="preserve">Budget  </v>
      </c>
      <c r="M77" s="24"/>
    </row>
    <row r="78" spans="3:13" hidden="1" x14ac:dyDescent="0.3">
      <c r="C78" s="23"/>
      <c r="D78" s="1">
        <v>23</v>
      </c>
      <c r="E78" s="1" t="s">
        <v>36</v>
      </c>
      <c r="F78" s="16">
        <v>52</v>
      </c>
      <c r="G78" s="17" t="str">
        <f>IF(Uppdragsutbildning!$G$21="","",LEFT(Uppdragsutbildning!$G$21,2))</f>
        <v/>
      </c>
      <c r="H78" s="17" t="str">
        <f>IF(Uppdragsutbildning!$G$29="","FYLL I PROJEKTNUMMER",Uppdragsutbildning!$G$29)</f>
        <v>FYLL I PROJEKTNUMMER</v>
      </c>
      <c r="I78" s="18" t="str">
        <f>Uppdragsutbildning!$H$22&amp;Uppdragsutbildning!$G$22</f>
        <v/>
      </c>
      <c r="J78" s="18" t="str">
        <f>Uppdragsutbildning!$H$22&amp;Uppdragsutbildning!$G$22</f>
        <v/>
      </c>
      <c r="K78" s="19" t="e">
        <f>IF(Uppdragsutbildning!$H$23-Uppdragsutbildning!$H$22=0,SUM(Uppdragsutbildning!$K$112:$K$113)+(Uppdragsutbildning!$K$146*(Uppdragsutbildning!$K$141/Uppdragsutbildning!$K$146)),SUM(Uppdragsutbildning!$K$112:$K$113)+(Uppdragsutbildning!$K$146*(Uppdragsutbildning!$K$141/Uppdragsutbildning!$K$146))/(Uppdragsutbildning!$H$23-Uppdragsutbildning!$H$22+1))</f>
        <v>#DIV/0!</v>
      </c>
      <c r="L78" s="18" t="str">
        <f>"Budget "&amp;Uppdragsutbildning!$H$22&amp;" "&amp;Uppdragsutbildning!$G$27</f>
        <v xml:space="preserve">Budget  </v>
      </c>
      <c r="M78" s="24"/>
    </row>
    <row r="79" spans="3:13" hidden="1" x14ac:dyDescent="0.3">
      <c r="C79" s="23"/>
      <c r="D79" s="1">
        <v>12</v>
      </c>
      <c r="E79" s="1" t="s">
        <v>39</v>
      </c>
      <c r="F79" s="8">
        <v>33</v>
      </c>
      <c r="G79" s="9" t="str">
        <f>IF(Uppdragsutbildning!$G$21="","",LEFT(Uppdragsutbildning!$G$21,2))</f>
        <v/>
      </c>
      <c r="H79" s="9" t="str">
        <f>IF(Uppdragsutbildning!$G$29="","FYLL I PROJEKTNUMMER",Uppdragsutbildning!$G$29)</f>
        <v>FYLL I PROJEKTNUMMER</v>
      </c>
      <c r="I79" s="10" t="str">
        <f>Uppdragsutbildning!$H$22+1&amp;Uppdragsutbildning!$G$22</f>
        <v>1</v>
      </c>
      <c r="J79" s="10" t="str">
        <f>Uppdragsutbildning!$H$22+1&amp;Uppdragsutbildning!$G$22</f>
        <v>1</v>
      </c>
      <c r="K79" s="11">
        <f>IF(Uppdragsutbildning!$H$23-Uppdragsutbildning!$H$22&gt;=1,-Uppdragsutbildning!$K$149/(Uppdragsutbildning!$H$23-Uppdragsutbildning!$H$22+1),0)</f>
        <v>0</v>
      </c>
      <c r="L79" s="14" t="str">
        <f>"Budget "&amp;Uppdragsutbildning!$H$22+1&amp;" "&amp;Uppdragsutbildning!$G$27</f>
        <v xml:space="preserve">Budget 1 </v>
      </c>
      <c r="M79" s="24"/>
    </row>
    <row r="80" spans="3:13" hidden="1" x14ac:dyDescent="0.3">
      <c r="C80" s="23"/>
      <c r="D80" s="1">
        <v>21</v>
      </c>
      <c r="E80" s="1" t="s">
        <v>37</v>
      </c>
      <c r="F80" s="12">
        <v>40</v>
      </c>
      <c r="G80" s="13" t="str">
        <f>IF(Uppdragsutbildning!$G$21="","",LEFT(Uppdragsutbildning!$G$21,2))</f>
        <v/>
      </c>
      <c r="H80" s="13" t="str">
        <f>IF(Uppdragsutbildning!$G$29="","FYLL I PROJEKTNUMMER",Uppdragsutbildning!$G$29)</f>
        <v>FYLL I PROJEKTNUMMER</v>
      </c>
      <c r="I80" s="14" t="str">
        <f>Uppdragsutbildning!$H$22+1&amp;Uppdragsutbildning!$G$22</f>
        <v>1</v>
      </c>
      <c r="J80" s="14" t="str">
        <f>Uppdragsutbildning!$H$22+1&amp;Uppdragsutbildning!$G$22</f>
        <v>1</v>
      </c>
      <c r="K80" s="15">
        <f>IF(Uppdragsutbildning!$H$23-Uppdragsutbildning!$H$22&gt;=1,(Uppdragsutbildning!$K$135+Uppdragsutbildning!$K$103+SUM(Uppdragsutbildning!G$107:$K108)+(Uppdragsutbildning!$K$146*((Uppdragsutbildning!$K$140+Uppdragsutbildning!$K$142)/Uppdragsutbildning!$K$146)))/(Uppdragsutbildning!$H$23-Uppdragsutbildning!$H$22+1),0)</f>
        <v>0</v>
      </c>
      <c r="L80" s="14" t="str">
        <f>"Budget "&amp;Uppdragsutbildning!$H$22+1&amp;" "&amp;Uppdragsutbildning!$G$27</f>
        <v xml:space="preserve">Budget 1 </v>
      </c>
      <c r="M80" s="24"/>
    </row>
    <row r="81" spans="3:13" hidden="1" x14ac:dyDescent="0.3">
      <c r="C81" s="23"/>
      <c r="D81" s="1">
        <v>22</v>
      </c>
      <c r="E81" s="1" t="s">
        <v>24</v>
      </c>
      <c r="F81" s="12">
        <v>50</v>
      </c>
      <c r="G81" s="13" t="str">
        <f>IF(Uppdragsutbildning!$G$21="","",LEFT(Uppdragsutbildning!$G$21,2))</f>
        <v/>
      </c>
      <c r="H81" s="13" t="str">
        <f>IF(Uppdragsutbildning!$G$29="","FYLL I PROJEKTNUMMER",Uppdragsutbildning!$G$29)</f>
        <v>FYLL I PROJEKTNUMMER</v>
      </c>
      <c r="I81" s="14" t="str">
        <f>Uppdragsutbildning!$H$22+1&amp;Uppdragsutbildning!$G$22</f>
        <v>1</v>
      </c>
      <c r="J81" s="14" t="str">
        <f>Uppdragsutbildning!$H$22+1&amp;Uppdragsutbildning!$G$22</f>
        <v>1</v>
      </c>
      <c r="K81" s="15">
        <f>IF(Uppdragsutbildning!$H$23-Uppdragsutbildning!$H$22&gt;=1,(Uppdragsutbildning!$K$146*(Uppdragsutbildning!$K$139/Uppdragsutbildning!$K$146))/(Uppdragsutbildning!$H$23-Uppdragsutbildning!$H$22+1),0)</f>
        <v>0</v>
      </c>
      <c r="L81" s="14" t="str">
        <f>"Budget "&amp;Uppdragsutbildning!$H$22+1&amp;" "&amp;Uppdragsutbildning!$G$27</f>
        <v xml:space="preserve">Budget 1 </v>
      </c>
      <c r="M81" s="24"/>
    </row>
    <row r="82" spans="3:13" hidden="1" x14ac:dyDescent="0.3">
      <c r="C82" s="23"/>
      <c r="D82" s="1">
        <v>23</v>
      </c>
      <c r="E82" s="1" t="s">
        <v>36</v>
      </c>
      <c r="F82" s="16">
        <v>52</v>
      </c>
      <c r="G82" s="17" t="str">
        <f>IF(Uppdragsutbildning!$G$21="","",LEFT(Uppdragsutbildning!$G$21,2))</f>
        <v/>
      </c>
      <c r="H82" s="17" t="str">
        <f>IF(Uppdragsutbildning!$G$29="","FYLL I PROJEKTNUMMER",Uppdragsutbildning!$G$29)</f>
        <v>FYLL I PROJEKTNUMMER</v>
      </c>
      <c r="I82" s="18" t="str">
        <f>Uppdragsutbildning!$H$22+1&amp;Uppdragsutbildning!$G$22</f>
        <v>1</v>
      </c>
      <c r="J82" s="18" t="str">
        <f>Uppdragsutbildning!$H$22+1&amp;Uppdragsutbildning!$G$22</f>
        <v>1</v>
      </c>
      <c r="K82" s="19">
        <f>IF(Uppdragsutbildning!$H$23-Uppdragsutbildning!$H$22&gt;=1,SUM(Uppdragsutbildning!$K$112:$K$113)+(Uppdragsutbildning!$K$146*(Uppdragsutbildning!$K$141/Uppdragsutbildning!$K$146)),0)</f>
        <v>0</v>
      </c>
      <c r="L82" s="18" t="str">
        <f>"Budget "&amp;Uppdragsutbildning!$H$22+1&amp;" "&amp;Uppdragsutbildning!$G$27</f>
        <v xml:space="preserve">Budget 1 </v>
      </c>
      <c r="M82" s="24"/>
    </row>
    <row r="83" spans="3:13" hidden="1" x14ac:dyDescent="0.3">
      <c r="C83" s="23"/>
      <c r="D83" s="1">
        <v>12</v>
      </c>
      <c r="E83" s="1" t="s">
        <v>39</v>
      </c>
      <c r="F83" s="8">
        <v>33</v>
      </c>
      <c r="G83" s="9" t="str">
        <f>IF(Uppdragsutbildning!$G$21="","",LEFT(Uppdragsutbildning!$G$21,2))</f>
        <v/>
      </c>
      <c r="H83" s="9" t="str">
        <f>IF(Uppdragsutbildning!$G$29="","FYLL I PROJEKTNUMMER",Uppdragsutbildning!$G$29)</f>
        <v>FYLL I PROJEKTNUMMER</v>
      </c>
      <c r="I83" s="10" t="str">
        <f>Uppdragsutbildning!$H$22+2&amp;Uppdragsutbildning!$G$22</f>
        <v>2</v>
      </c>
      <c r="J83" s="10" t="str">
        <f>Uppdragsutbildning!$H$22+2&amp;Uppdragsutbildning!$G$22</f>
        <v>2</v>
      </c>
      <c r="K83" s="11">
        <f>IF(Uppdragsutbildning!$H$23-Uppdragsutbildning!$H$22&gt;=2,-Uppdragsutbildning!$K$149/(Uppdragsutbildning!$H$23-Uppdragsutbildning!$H$22+1),0)</f>
        <v>0</v>
      </c>
      <c r="L83" s="14" t="str">
        <f>"Budget "&amp;Uppdragsutbildning!$H$22+2&amp;" "&amp;Uppdragsutbildning!$G$27</f>
        <v xml:space="preserve">Budget 2 </v>
      </c>
      <c r="M83" s="24"/>
    </row>
    <row r="84" spans="3:13" hidden="1" x14ac:dyDescent="0.3">
      <c r="C84" s="23"/>
      <c r="D84" s="1">
        <v>21</v>
      </c>
      <c r="E84" s="1" t="s">
        <v>37</v>
      </c>
      <c r="F84" s="12">
        <v>40</v>
      </c>
      <c r="G84" s="13" t="str">
        <f>IF(Uppdragsutbildning!$G$21="","",LEFT(Uppdragsutbildning!$G$21,2))</f>
        <v/>
      </c>
      <c r="H84" s="13" t="str">
        <f>IF(Uppdragsutbildning!$G$29="","FYLL I PROJEKTNUMMER",Uppdragsutbildning!$G$29)</f>
        <v>FYLL I PROJEKTNUMMER</v>
      </c>
      <c r="I84" s="14" t="str">
        <f>Uppdragsutbildning!$H$22+2&amp;Uppdragsutbildning!$G$22</f>
        <v>2</v>
      </c>
      <c r="J84" s="14" t="str">
        <f>Uppdragsutbildning!$H$22+2&amp;Uppdragsutbildning!$G$22</f>
        <v>2</v>
      </c>
      <c r="K84" s="15">
        <f>IF(Uppdragsutbildning!$H$23-Uppdragsutbildning!$H$22&gt;=2,(Uppdragsutbildning!$K$135+Uppdragsutbildning!$K$103+SUM(Uppdragsutbildning!$K$107:$K$108)+(Uppdragsutbildning!$K$146*((Uppdragsutbildning!$K$140+Uppdragsutbildning!$K$142)/Uppdragsutbildning!$K$146)))/(Uppdragsutbildning!$H$23-Uppdragsutbildning!$H$22+1),0)</f>
        <v>0</v>
      </c>
      <c r="L84" s="14" t="str">
        <f>"Budget "&amp;Uppdragsutbildning!$H$22+2&amp;" "&amp;Uppdragsutbildning!$G$27</f>
        <v xml:space="preserve">Budget 2 </v>
      </c>
      <c r="M84" s="24"/>
    </row>
    <row r="85" spans="3:13" hidden="1" x14ac:dyDescent="0.3">
      <c r="C85" s="23"/>
      <c r="D85" s="1">
        <v>22</v>
      </c>
      <c r="E85" s="1" t="s">
        <v>24</v>
      </c>
      <c r="F85" s="12">
        <v>50</v>
      </c>
      <c r="G85" s="13" t="str">
        <f>IF(Uppdragsutbildning!$G$21="","",LEFT(Uppdragsutbildning!$G$21,2))</f>
        <v/>
      </c>
      <c r="H85" s="13" t="str">
        <f>IF(Uppdragsutbildning!$G$29="","FYLL I PROJEKTNUMMER",Uppdragsutbildning!$G$29)</f>
        <v>FYLL I PROJEKTNUMMER</v>
      </c>
      <c r="I85" s="14" t="str">
        <f>Uppdragsutbildning!$H$22+2&amp;Uppdragsutbildning!$G$22</f>
        <v>2</v>
      </c>
      <c r="J85" s="14" t="str">
        <f>Uppdragsutbildning!$H$22+2&amp;Uppdragsutbildning!$G$22</f>
        <v>2</v>
      </c>
      <c r="K85" s="15">
        <f>IF(Uppdragsutbildning!$H$23-Uppdragsutbildning!$H$22&gt;=2,(Uppdragsutbildning!$K$146*(Uppdragsutbildning!$K$139/Uppdragsutbildning!$K$146))/(Uppdragsutbildning!$H$23-Uppdragsutbildning!$H$22+1),0)</f>
        <v>0</v>
      </c>
      <c r="L85" s="14" t="str">
        <f>"Budget "&amp;Uppdragsutbildning!$H$22+2&amp;" "&amp;Uppdragsutbildning!$G$27</f>
        <v xml:space="preserve">Budget 2 </v>
      </c>
      <c r="M85" s="24"/>
    </row>
    <row r="86" spans="3:13" hidden="1" x14ac:dyDescent="0.3">
      <c r="C86" s="23"/>
      <c r="D86" s="1">
        <v>23</v>
      </c>
      <c r="E86" s="1" t="s">
        <v>36</v>
      </c>
      <c r="F86" s="16">
        <v>52</v>
      </c>
      <c r="G86" s="17" t="str">
        <f>IF(Uppdragsutbildning!$G$21="","",LEFT(Uppdragsutbildning!$G$21,2))</f>
        <v/>
      </c>
      <c r="H86" s="17" t="str">
        <f>IF(Uppdragsutbildning!$G$29="","FYLL I PROJEKTNUMMER",Uppdragsutbildning!$G$29)</f>
        <v>FYLL I PROJEKTNUMMER</v>
      </c>
      <c r="I86" s="18" t="str">
        <f>Uppdragsutbildning!$H$22+2&amp;Uppdragsutbildning!$G$22</f>
        <v>2</v>
      </c>
      <c r="J86" s="18" t="str">
        <f>Uppdragsutbildning!$H$22+2&amp;Uppdragsutbildning!$G$22</f>
        <v>2</v>
      </c>
      <c r="K86" s="19">
        <f>IF(Uppdragsutbildning!$H$23-Uppdragsutbildning!$H$22&gt;=2,SUM(Uppdragsutbildning!$K$112:$K$113)+(Uppdragsutbildning!$K$146*(Uppdragsutbildning!$K$141/Uppdragsutbildning!$K$146)),0)</f>
        <v>0</v>
      </c>
      <c r="L86" s="18" t="str">
        <f>"Budget "&amp;Uppdragsutbildning!$H$22+2&amp;" "&amp;Uppdragsutbildning!$G$27</f>
        <v xml:space="preserve">Budget 2 </v>
      </c>
      <c r="M86" s="24"/>
    </row>
    <row r="87" spans="3:13" hidden="1" x14ac:dyDescent="0.3">
      <c r="C87" s="23"/>
      <c r="D87" s="1">
        <v>12</v>
      </c>
      <c r="E87" s="1" t="s">
        <v>39</v>
      </c>
      <c r="F87" s="8">
        <v>33</v>
      </c>
      <c r="G87" s="9" t="str">
        <f>IF(Uppdragsutbildning!$G$21="","",LEFT(Uppdragsutbildning!$G$21,2))</f>
        <v/>
      </c>
      <c r="H87" s="9" t="str">
        <f>IF(Uppdragsutbildning!$G$29="","FYLL I PROJEKTNUMMER",Uppdragsutbildning!$G$29)</f>
        <v>FYLL I PROJEKTNUMMER</v>
      </c>
      <c r="I87" s="10" t="str">
        <f>Uppdragsutbildning!$H$22+3&amp;Uppdragsutbildning!$G$22</f>
        <v>3</v>
      </c>
      <c r="J87" s="10" t="str">
        <f>Uppdragsutbildning!$H$22+3&amp;Uppdragsutbildning!$G$22</f>
        <v>3</v>
      </c>
      <c r="K87" s="11">
        <f>IF(Uppdragsutbildning!$H$23-Uppdragsutbildning!$H$22&gt;=3,-Uppdragsutbildning!$K$149/(Uppdragsutbildning!$H$23-Uppdragsutbildning!$H$22+1),0)</f>
        <v>0</v>
      </c>
      <c r="L87" s="14" t="str">
        <f>"Budget "&amp;Uppdragsutbildning!$H$22+3&amp;" "&amp;Uppdragsutbildning!$G$27</f>
        <v xml:space="preserve">Budget 3 </v>
      </c>
      <c r="M87" s="24"/>
    </row>
    <row r="88" spans="3:13" hidden="1" x14ac:dyDescent="0.3">
      <c r="C88" s="23"/>
      <c r="D88" s="1">
        <v>21</v>
      </c>
      <c r="E88" s="1" t="s">
        <v>37</v>
      </c>
      <c r="F88" s="12">
        <v>40</v>
      </c>
      <c r="G88" s="13" t="str">
        <f>IF(Uppdragsutbildning!$G$21="","",LEFT(Uppdragsutbildning!$G$21,2))</f>
        <v/>
      </c>
      <c r="H88" s="13" t="str">
        <f>IF(Uppdragsutbildning!$G$29="","FYLL I PROJEKTNUMMER",Uppdragsutbildning!$G$29)</f>
        <v>FYLL I PROJEKTNUMMER</v>
      </c>
      <c r="I88" s="14" t="str">
        <f>Uppdragsutbildning!$H$22+3&amp;Uppdragsutbildning!$G$22</f>
        <v>3</v>
      </c>
      <c r="J88" s="14" t="str">
        <f>Uppdragsutbildning!$H$22+3&amp;Uppdragsutbildning!$G$22</f>
        <v>3</v>
      </c>
      <c r="K88" s="15">
        <f>IF(Uppdragsutbildning!$H$23-Uppdragsutbildning!$H$22&gt;=3,(Uppdragsutbildning!$K$135+Uppdragsutbildning!$K$103+SUM(Uppdragsutbildning!$K$107:$K$108)+(Uppdragsutbildning!$K$146*((Uppdragsutbildning!$K$140+Uppdragsutbildning!$K$142)/Uppdragsutbildning!$K$146)))/(Uppdragsutbildning!$H$23-Uppdragsutbildning!$H$22+1),0)</f>
        <v>0</v>
      </c>
      <c r="L88" s="14" t="str">
        <f>"Budget "&amp;Uppdragsutbildning!$H$22+3&amp;" "&amp;Uppdragsutbildning!$G$27</f>
        <v xml:space="preserve">Budget 3 </v>
      </c>
      <c r="M88" s="24"/>
    </row>
    <row r="89" spans="3:13" hidden="1" x14ac:dyDescent="0.3">
      <c r="C89" s="23"/>
      <c r="D89" s="1">
        <v>22</v>
      </c>
      <c r="E89" s="1" t="s">
        <v>24</v>
      </c>
      <c r="F89" s="12">
        <v>50</v>
      </c>
      <c r="G89" s="13" t="str">
        <f>IF(Uppdragsutbildning!$G$21="","",LEFT(Uppdragsutbildning!$G$21,2))</f>
        <v/>
      </c>
      <c r="H89" s="13" t="str">
        <f>IF(Uppdragsutbildning!$G$29="","FYLL I PROJEKTNUMMER",Uppdragsutbildning!$G$29)</f>
        <v>FYLL I PROJEKTNUMMER</v>
      </c>
      <c r="I89" s="14" t="str">
        <f>Uppdragsutbildning!$H$22+3&amp;Uppdragsutbildning!$G$22</f>
        <v>3</v>
      </c>
      <c r="J89" s="14" t="str">
        <f>Uppdragsutbildning!$H$22+3&amp;Uppdragsutbildning!$G$22</f>
        <v>3</v>
      </c>
      <c r="K89" s="15">
        <f>IF(Uppdragsutbildning!$H$23-Uppdragsutbildning!$H$22&gt;=3,(Uppdragsutbildning!$K$146*(Uppdragsutbildning!$K$139/Uppdragsutbildning!$K$146))/(Uppdragsutbildning!$H$23-Uppdragsutbildning!$H$22+1),0)</f>
        <v>0</v>
      </c>
      <c r="L89" s="14" t="str">
        <f>"Budget "&amp;Uppdragsutbildning!$H$22+3&amp;" "&amp;Uppdragsutbildning!$G$27</f>
        <v xml:space="preserve">Budget 3 </v>
      </c>
      <c r="M89" s="24"/>
    </row>
    <row r="90" spans="3:13" hidden="1" x14ac:dyDescent="0.3">
      <c r="C90" s="23"/>
      <c r="D90" s="1">
        <v>23</v>
      </c>
      <c r="E90" s="1" t="s">
        <v>36</v>
      </c>
      <c r="F90" s="16">
        <v>52</v>
      </c>
      <c r="G90" s="17" t="str">
        <f>IF(Uppdragsutbildning!$G$21="","",LEFT(Uppdragsutbildning!$G$21,2))</f>
        <v/>
      </c>
      <c r="H90" s="17" t="str">
        <f>IF(Uppdragsutbildning!$G$29="","FYLL I PROJEKTNUMMER",Uppdragsutbildning!$G$29)</f>
        <v>FYLL I PROJEKTNUMMER</v>
      </c>
      <c r="I90" s="18" t="str">
        <f>Uppdragsutbildning!$H$22+3&amp;Uppdragsutbildning!$G$22</f>
        <v>3</v>
      </c>
      <c r="J90" s="18" t="str">
        <f>Uppdragsutbildning!$H$22+3&amp;Uppdragsutbildning!$G$22</f>
        <v>3</v>
      </c>
      <c r="K90" s="19">
        <f>IF(Uppdragsutbildning!$H$23-Uppdragsutbildning!$H$22&gt;=3,SUM(Uppdragsutbildning!$K$112:$K$113)+(Uppdragsutbildning!$K$146*(Uppdragsutbildning!$K$141/Uppdragsutbildning!$K$146)),0)</f>
        <v>0</v>
      </c>
      <c r="L90" s="18" t="str">
        <f>"Budget "&amp;Uppdragsutbildning!$H$22+3&amp;" "&amp;Uppdragsutbildning!$G$27</f>
        <v xml:space="preserve">Budget 3 </v>
      </c>
      <c r="M90" s="24"/>
    </row>
    <row r="91" spans="3:13" hidden="1" x14ac:dyDescent="0.3">
      <c r="C91" s="23"/>
      <c r="D91" s="1">
        <v>12</v>
      </c>
      <c r="E91" s="1" t="s">
        <v>39</v>
      </c>
      <c r="F91" s="8">
        <v>33</v>
      </c>
      <c r="G91" s="9" t="str">
        <f>IF(Uppdragsutbildning!$G$21="","",LEFT(Uppdragsutbildning!$G$21,2))</f>
        <v/>
      </c>
      <c r="H91" s="9" t="str">
        <f>IF(Uppdragsutbildning!$G$29="","FYLL I PROJEKTNUMMER",Uppdragsutbildning!$G$29)</f>
        <v>FYLL I PROJEKTNUMMER</v>
      </c>
      <c r="I91" s="10" t="str">
        <f>Uppdragsutbildning!$H$22+4&amp;Uppdragsutbildning!$G$22</f>
        <v>4</v>
      </c>
      <c r="J91" s="10" t="str">
        <f>Uppdragsutbildning!$H$22+4&amp;Uppdragsutbildning!$G$22</f>
        <v>4</v>
      </c>
      <c r="K91" s="11">
        <f>IF(Uppdragsutbildning!$H$23-Uppdragsutbildning!$H$22&gt;=4,-Uppdragsutbildning!$K$149/(Uppdragsutbildning!$H$23-Uppdragsutbildning!$H$22+1),0)</f>
        <v>0</v>
      </c>
      <c r="L91" s="14" t="str">
        <f>"Budget "&amp;Uppdragsutbildning!$H$22+4&amp;" "&amp;Uppdragsutbildning!$G$27</f>
        <v xml:space="preserve">Budget 4 </v>
      </c>
      <c r="M91" s="24"/>
    </row>
    <row r="92" spans="3:13" hidden="1" x14ac:dyDescent="0.3">
      <c r="C92" s="23"/>
      <c r="D92" s="1">
        <v>21</v>
      </c>
      <c r="E92" s="1" t="s">
        <v>37</v>
      </c>
      <c r="F92" s="12">
        <v>40</v>
      </c>
      <c r="G92" s="13" t="str">
        <f>IF(Uppdragsutbildning!$G$21="","",LEFT(Uppdragsutbildning!$G$21,2))</f>
        <v/>
      </c>
      <c r="H92" s="13" t="str">
        <f>IF(Uppdragsutbildning!$G$29="","FYLL I PROJEKTNUMMER",Uppdragsutbildning!$G$29)</f>
        <v>FYLL I PROJEKTNUMMER</v>
      </c>
      <c r="I92" s="14" t="str">
        <f>Uppdragsutbildning!$H$22+4&amp;Uppdragsutbildning!$G$22</f>
        <v>4</v>
      </c>
      <c r="J92" s="14" t="str">
        <f>Uppdragsutbildning!$H$22+4&amp;Uppdragsutbildning!$G$22</f>
        <v>4</v>
      </c>
      <c r="K92" s="15">
        <f>IF(Uppdragsutbildning!$H$23-Uppdragsutbildning!$H$22&gt;=4,(Uppdragsutbildning!$K$135+Uppdragsutbildning!$K$103+SUM(Uppdragsutbildning!$K$107:$K$108)+(Uppdragsutbildning!$K$146*((Uppdragsutbildning!$K$140+Uppdragsutbildning!$K$142)/Uppdragsutbildning!$K$146)))/(Uppdragsutbildning!$H$23-Uppdragsutbildning!$H$22+1),0)</f>
        <v>0</v>
      </c>
      <c r="L92" s="14" t="str">
        <f>"Budget "&amp;Uppdragsutbildning!$H$22+4&amp;" "&amp;Uppdragsutbildning!$G$27</f>
        <v xml:space="preserve">Budget 4 </v>
      </c>
      <c r="M92" s="24"/>
    </row>
    <row r="93" spans="3:13" hidden="1" x14ac:dyDescent="0.3">
      <c r="C93" s="23"/>
      <c r="D93" s="1">
        <v>22</v>
      </c>
      <c r="E93" s="1" t="s">
        <v>24</v>
      </c>
      <c r="F93" s="12">
        <v>50</v>
      </c>
      <c r="G93" s="13" t="str">
        <f>IF(Uppdragsutbildning!$G$21="","",LEFT(Uppdragsutbildning!$G$21,2))</f>
        <v/>
      </c>
      <c r="H93" s="13" t="str">
        <f>IF(Uppdragsutbildning!$G$29="","FYLL I PROJEKTNUMMER",Uppdragsutbildning!$G$29)</f>
        <v>FYLL I PROJEKTNUMMER</v>
      </c>
      <c r="I93" s="14" t="str">
        <f>Uppdragsutbildning!$H$22+4&amp;Uppdragsutbildning!$G$22</f>
        <v>4</v>
      </c>
      <c r="J93" s="14" t="str">
        <f>Uppdragsutbildning!$H$22+4&amp;Uppdragsutbildning!$G$22</f>
        <v>4</v>
      </c>
      <c r="K93" s="15">
        <f>IF(Uppdragsutbildning!$H$23-Uppdragsutbildning!$H$22&gt;=4,(Uppdragsutbildning!$K$146*(Uppdragsutbildning!$K$139/Uppdragsutbildning!$K$146))/(Uppdragsutbildning!$H$23-Uppdragsutbildning!$H$22+1),0)</f>
        <v>0</v>
      </c>
      <c r="L93" s="14" t="str">
        <f>"Budget "&amp;Uppdragsutbildning!$H$22+4&amp;" "&amp;Uppdragsutbildning!$G$27</f>
        <v xml:space="preserve">Budget 4 </v>
      </c>
      <c r="M93" s="24"/>
    </row>
    <row r="94" spans="3:13" hidden="1" x14ac:dyDescent="0.3">
      <c r="C94" s="23"/>
      <c r="D94" s="1">
        <v>23</v>
      </c>
      <c r="E94" s="1" t="s">
        <v>36</v>
      </c>
      <c r="F94" s="16">
        <v>52</v>
      </c>
      <c r="G94" s="17" t="str">
        <f>IF(Uppdragsutbildning!$G$21="","",LEFT(Uppdragsutbildning!$G$21,2))</f>
        <v/>
      </c>
      <c r="H94" s="17" t="str">
        <f>IF(Uppdragsutbildning!$G$29="","FYLL I PROJEKTNUMMER",Uppdragsutbildning!$G$29)</f>
        <v>FYLL I PROJEKTNUMMER</v>
      </c>
      <c r="I94" s="18" t="str">
        <f>Uppdragsutbildning!$H$22+4&amp;Uppdragsutbildning!$G$22</f>
        <v>4</v>
      </c>
      <c r="J94" s="18" t="str">
        <f>Uppdragsutbildning!$H$22+4&amp;Uppdragsutbildning!$G$22</f>
        <v>4</v>
      </c>
      <c r="K94" s="19">
        <f>IF(Uppdragsutbildning!$H$23-Uppdragsutbildning!$H$22&gt;=4,SUM(Uppdragsutbildning!$K$112:$K$113)+(Uppdragsutbildning!$K$146*(Uppdragsutbildning!$K$141/Uppdragsutbildning!$K$146)),0)</f>
        <v>0</v>
      </c>
      <c r="L94" s="18" t="str">
        <f>"Budget "&amp;Uppdragsutbildning!$H$22+4&amp;" "&amp;Uppdragsutbildning!$G$27</f>
        <v xml:space="preserve">Budget 4 </v>
      </c>
      <c r="M94" s="24"/>
    </row>
    <row r="95" spans="3:13" ht="14.5" hidden="1" thickBot="1" x14ac:dyDescent="0.35">
      <c r="C95" s="25"/>
      <c r="D95" s="2"/>
      <c r="E95" s="2"/>
      <c r="F95" s="2"/>
      <c r="G95" s="2"/>
      <c r="H95" s="2"/>
      <c r="I95" s="30"/>
      <c r="J95" s="30"/>
      <c r="K95" s="30"/>
      <c r="L95" s="30"/>
      <c r="M95" s="26"/>
    </row>
  </sheetData>
  <mergeCells count="2">
    <mergeCell ref="C51:M56"/>
    <mergeCell ref="C3:M8"/>
  </mergeCells>
  <conditionalFormatting sqref="D30:L45 D79:L94">
    <cfRule type="expression" dxfId="0" priority="20">
      <formula>(#REF!=0)</formula>
    </cfRule>
  </conditionalFormatting>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7b3ca1-0869-4b6c-8f22-a976232c6a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584509EC148E245B119F0ED28CAEE3B" ma:contentTypeVersion="16" ma:contentTypeDescription="Skapa ett nytt dokument." ma:contentTypeScope="" ma:versionID="147fea5b20cbf7ba511a24e6bfef46cc">
  <xsd:schema xmlns:xsd="http://www.w3.org/2001/XMLSchema" xmlns:xs="http://www.w3.org/2001/XMLSchema" xmlns:p="http://schemas.microsoft.com/office/2006/metadata/properties" xmlns:ns2="a57b3ca1-0869-4b6c-8f22-a976232c6a9f" xmlns:ns3="e33f1eb9-dc5b-4ce1-9ea5-0049ad9e9d12" targetNamespace="http://schemas.microsoft.com/office/2006/metadata/properties" ma:root="true" ma:fieldsID="b3f920ebb7ecff59702a5fbff7198817" ns2:_="" ns3:_="">
    <xsd:import namespace="a57b3ca1-0869-4b6c-8f22-a976232c6a9f"/>
    <xsd:import namespace="e33f1eb9-dc5b-4ce1-9ea5-0049ad9e9d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b3ca1-0869-4b6c-8f22-a976232c6a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d34d398b-60ba-4ad0-a6da-da1ce693b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3f1eb9-dc5b-4ce1-9ea5-0049ad9e9d12"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474FB7-133A-4E89-B93B-CD85551AAD61}">
  <ds:schemaRefs>
    <ds:schemaRef ds:uri="http://schemas.microsoft.com/office/2006/metadata/properties"/>
    <ds:schemaRef ds:uri="http://schemas.microsoft.com/office/infopath/2007/PartnerControls"/>
    <ds:schemaRef ds:uri="a57b3ca1-0869-4b6c-8f22-a976232c6a9f"/>
  </ds:schemaRefs>
</ds:datastoreItem>
</file>

<file path=customXml/itemProps2.xml><?xml version="1.0" encoding="utf-8"?>
<ds:datastoreItem xmlns:ds="http://schemas.openxmlformats.org/officeDocument/2006/customXml" ds:itemID="{00AEB6CD-CE72-4409-9EA7-55ABF0D74F05}">
  <ds:schemaRefs>
    <ds:schemaRef ds:uri="http://schemas.microsoft.com/sharepoint/v3/contenttype/forms"/>
  </ds:schemaRefs>
</ds:datastoreItem>
</file>

<file path=customXml/itemProps3.xml><?xml version="1.0" encoding="utf-8"?>
<ds:datastoreItem xmlns:ds="http://schemas.openxmlformats.org/officeDocument/2006/customXml" ds:itemID="{E17E23DC-0A3C-428B-A698-EE9949E848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7b3ca1-0869-4b6c-8f22-a976232c6a9f"/>
    <ds:schemaRef ds:uri="e33f1eb9-dc5b-4ce1-9ea5-0049ad9e9d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4</vt:i4>
      </vt:variant>
    </vt:vector>
  </HeadingPairs>
  <TitlesOfParts>
    <vt:vector size="8" baseType="lpstr">
      <vt:lpstr>Uppdragsutbildning</vt:lpstr>
      <vt:lpstr>Uppdragsutb Ekonomi total</vt:lpstr>
      <vt:lpstr>Tabeller</vt:lpstr>
      <vt:lpstr>Budget för inläsning UU &amp; Inst</vt:lpstr>
      <vt:lpstr>Uppdragsutbildning!Print_Area</vt:lpstr>
      <vt:lpstr>'Budget för inläsning UU &amp; Inst'!Utskriftsområde</vt:lpstr>
      <vt:lpstr>'Uppdragsutb Ekonomi total'!Utskriftsområde</vt:lpstr>
      <vt:lpstr>Uppdragsutbildning!Utskriftsområde</vt:lpstr>
    </vt:vector>
  </TitlesOfParts>
  <Company>Karolinska Institutet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Petersson</dc:creator>
  <cp:lastModifiedBy>Jan Petersson</cp:lastModifiedBy>
  <cp:lastPrinted>2022-02-01T10:59:17Z</cp:lastPrinted>
  <dcterms:created xsi:type="dcterms:W3CDTF">2017-02-10T08:18:35Z</dcterms:created>
  <dcterms:modified xsi:type="dcterms:W3CDTF">2025-06-12T08:53:59Z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0x0101000584509EC148E245B119F0ED28CAEE3B</vt:lpwstr>
  </property>
  <property fmtid="{D5CDD505-2E9C-101B-9397-08002B2CF9AE}" pid="3" name="MediaServiceImageTags">
    <vt:lpwstr/>
  </property>
</Properties>
</file>